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Ingredients_ZQM_FuE\ZQM\04_LiM\allgemein\QM in der Beschaffung\LSA\2021\"/>
    </mc:Choice>
  </mc:AlternateContent>
  <bookViews>
    <workbookView xWindow="240" yWindow="105" windowWidth="14805" windowHeight="8010"/>
  </bookViews>
  <sheets>
    <sheet name="auszufüllen_von_allen " sheetId="3" r:id="rId1"/>
    <sheet name="ohne Zert." sheetId="4" r:id="rId2"/>
  </sheets>
  <definedNames>
    <definedName name="_xlnm.Print_Area" localSheetId="0">'auszufüllen_von_allen '!$A$1:$E$102</definedName>
    <definedName name="_xlnm.Print_Area" localSheetId="1">'ohne Zert.'!$A$1:$E$94</definedName>
  </definedNames>
  <calcPr calcId="152511"/>
</workbook>
</file>

<file path=xl/calcChain.xml><?xml version="1.0" encoding="utf-8"?>
<calcChain xmlns="http://schemas.openxmlformats.org/spreadsheetml/2006/main">
  <c r="H49" i="3" l="1"/>
  <c r="G47" i="3"/>
  <c r="F92" i="3" l="1"/>
  <c r="F92" i="4" l="1"/>
  <c r="H91" i="4"/>
  <c r="G91" i="4"/>
  <c r="H90" i="4"/>
  <c r="G90" i="4"/>
  <c r="H89" i="4"/>
  <c r="H92" i="4" s="1"/>
  <c r="G89" i="4"/>
  <c r="H87" i="4"/>
  <c r="H88" i="4" s="1"/>
  <c r="G87" i="4"/>
  <c r="H85" i="4"/>
  <c r="G85" i="4"/>
  <c r="H84" i="4"/>
  <c r="G84" i="4"/>
  <c r="H83" i="4"/>
  <c r="G83" i="4"/>
  <c r="H82" i="4"/>
  <c r="H86" i="4" s="1"/>
  <c r="G82" i="4"/>
  <c r="H80" i="4"/>
  <c r="G80" i="4"/>
  <c r="H79" i="4"/>
  <c r="G79" i="4"/>
  <c r="H78" i="4"/>
  <c r="G78" i="4"/>
  <c r="H77" i="4"/>
  <c r="H81" i="4" s="1"/>
  <c r="G77" i="4"/>
  <c r="H75" i="4"/>
  <c r="G75" i="4"/>
  <c r="H74" i="4"/>
  <c r="H76" i="4" s="1"/>
  <c r="G74" i="4"/>
  <c r="H72" i="4"/>
  <c r="H73" i="4" s="1"/>
  <c r="G72" i="4"/>
  <c r="H70" i="4"/>
  <c r="G70" i="4"/>
  <c r="H69" i="4"/>
  <c r="H71" i="4" s="1"/>
  <c r="G69" i="4"/>
  <c r="H68" i="4"/>
  <c r="H67" i="4"/>
  <c r="G67" i="4"/>
  <c r="H66" i="4"/>
  <c r="G66" i="4"/>
  <c r="H64" i="4"/>
  <c r="G64" i="4"/>
  <c r="H63" i="4"/>
  <c r="G63" i="4"/>
  <c r="H62" i="4"/>
  <c r="G62" i="4"/>
  <c r="H61" i="4"/>
  <c r="G61" i="4"/>
  <c r="H60" i="4"/>
  <c r="H65" i="4" s="1"/>
  <c r="G60" i="4"/>
  <c r="H58" i="4"/>
  <c r="G58" i="4"/>
  <c r="H57" i="4"/>
  <c r="H59" i="4" s="1"/>
  <c r="G57" i="4"/>
  <c r="H55" i="4"/>
  <c r="G55" i="4"/>
  <c r="H54" i="4"/>
  <c r="G54" i="4"/>
  <c r="H53" i="4"/>
  <c r="G53" i="4"/>
  <c r="H52" i="4"/>
  <c r="G52" i="4"/>
  <c r="H51" i="4"/>
  <c r="G51" i="4"/>
  <c r="H49" i="4"/>
  <c r="G49" i="4"/>
  <c r="H48" i="4"/>
  <c r="G48" i="4"/>
  <c r="H47" i="4"/>
  <c r="G47" i="4"/>
  <c r="H46" i="4"/>
  <c r="G46" i="4"/>
  <c r="H45" i="4"/>
  <c r="G45" i="4"/>
  <c r="H43" i="4"/>
  <c r="G43" i="4"/>
  <c r="H42" i="4"/>
  <c r="G42" i="4"/>
  <c r="H41" i="4"/>
  <c r="G41" i="4"/>
  <c r="H40" i="4"/>
  <c r="H39" i="4"/>
  <c r="G39" i="4"/>
  <c r="H37" i="4"/>
  <c r="G37" i="4"/>
  <c r="H36" i="4"/>
  <c r="G36" i="4"/>
  <c r="H34" i="4"/>
  <c r="G34" i="4"/>
  <c r="H33" i="4"/>
  <c r="G33" i="4"/>
  <c r="H32" i="4"/>
  <c r="G32" i="4"/>
  <c r="H31" i="4"/>
  <c r="G31" i="4"/>
  <c r="H30" i="4"/>
  <c r="G30" i="4"/>
  <c r="H29" i="4"/>
  <c r="G29" i="4"/>
  <c r="H28" i="4"/>
  <c r="H35" i="4" s="1"/>
  <c r="G28" i="4"/>
  <c r="H26" i="4"/>
  <c r="H27" i="4" s="1"/>
  <c r="G26" i="4"/>
  <c r="H25" i="4"/>
  <c r="H24" i="4"/>
  <c r="G24" i="4"/>
  <c r="H23" i="4"/>
  <c r="G23" i="4"/>
  <c r="H22" i="4"/>
  <c r="G22" i="4"/>
  <c r="H20" i="4"/>
  <c r="G20" i="4"/>
  <c r="H19" i="4"/>
  <c r="G19" i="4"/>
  <c r="H18" i="4"/>
  <c r="H21" i="4" s="1"/>
  <c r="G18" i="4"/>
  <c r="H16" i="4"/>
  <c r="G16" i="4"/>
  <c r="H15" i="4"/>
  <c r="H17" i="4" s="1"/>
  <c r="G15" i="4"/>
  <c r="H13" i="4"/>
  <c r="G13" i="4"/>
  <c r="H12" i="4"/>
  <c r="G12" i="4"/>
  <c r="H11" i="4"/>
  <c r="G11" i="4"/>
  <c r="H9" i="4"/>
  <c r="G9" i="4"/>
  <c r="H8" i="4"/>
  <c r="G8" i="4"/>
  <c r="H7" i="4"/>
  <c r="G7" i="4"/>
  <c r="H5" i="4"/>
  <c r="G5" i="4"/>
  <c r="H4" i="4"/>
  <c r="G4" i="4"/>
  <c r="G92" i="4" s="1"/>
  <c r="H3" i="4"/>
  <c r="G3" i="4"/>
  <c r="A95" i="3"/>
  <c r="H94" i="3"/>
  <c r="H93" i="3"/>
  <c r="H91" i="3"/>
  <c r="H90" i="3"/>
  <c r="H89" i="3"/>
  <c r="H87" i="3"/>
  <c r="G87" i="3"/>
  <c r="H86" i="3"/>
  <c r="H85" i="3"/>
  <c r="G85" i="3"/>
  <c r="H83" i="3"/>
  <c r="G83" i="3"/>
  <c r="H82" i="3"/>
  <c r="G82" i="3"/>
  <c r="H81" i="3"/>
  <c r="G81" i="3"/>
  <c r="H80" i="3"/>
  <c r="G80" i="3"/>
  <c r="H78" i="3"/>
  <c r="H77" i="3"/>
  <c r="G77" i="3"/>
  <c r="H76" i="3"/>
  <c r="H75" i="3"/>
  <c r="G75" i="3"/>
  <c r="H74" i="3"/>
  <c r="H73" i="3"/>
  <c r="G73" i="3"/>
  <c r="H72" i="3"/>
  <c r="H71" i="3"/>
  <c r="G71" i="3"/>
  <c r="H70" i="3"/>
  <c r="G70" i="3"/>
  <c r="H69" i="3"/>
  <c r="G69" i="3"/>
  <c r="H68" i="3"/>
  <c r="G68" i="3"/>
  <c r="H67" i="3"/>
  <c r="G67" i="3"/>
  <c r="H66" i="3"/>
  <c r="G66" i="3"/>
  <c r="H65" i="3"/>
  <c r="G65" i="3"/>
  <c r="H64" i="3"/>
  <c r="G64" i="3"/>
  <c r="H63" i="3"/>
  <c r="G63" i="3"/>
  <c r="H61" i="3"/>
  <c r="G61" i="3"/>
  <c r="H60" i="3"/>
  <c r="G60" i="3"/>
  <c r="H59" i="3"/>
  <c r="G59" i="3"/>
  <c r="H58" i="3"/>
  <c r="G58" i="3"/>
  <c r="H57" i="3"/>
  <c r="G57" i="3"/>
  <c r="H56" i="3"/>
  <c r="G56" i="3"/>
  <c r="H55" i="3"/>
  <c r="G55" i="3"/>
  <c r="H53" i="3"/>
  <c r="G53" i="3"/>
  <c r="H52" i="3"/>
  <c r="G52" i="3"/>
  <c r="H51" i="3"/>
  <c r="G51" i="3"/>
  <c r="H50" i="3"/>
  <c r="G50" i="3"/>
  <c r="H48" i="3"/>
  <c r="H47" i="3"/>
  <c r="H46" i="3"/>
  <c r="H45" i="3"/>
  <c r="H44" i="3"/>
  <c r="G44" i="3"/>
  <c r="H42" i="3"/>
  <c r="G42" i="3"/>
  <c r="H41" i="3"/>
  <c r="G41" i="3"/>
  <c r="H39" i="3"/>
  <c r="H38" i="3"/>
  <c r="H37" i="3"/>
  <c r="H35" i="3"/>
  <c r="H34" i="3"/>
  <c r="H33" i="3"/>
  <c r="H32" i="3"/>
  <c r="H31" i="3"/>
  <c r="H30" i="3"/>
  <c r="H29" i="3"/>
  <c r="H28" i="3"/>
  <c r="H27" i="3"/>
  <c r="H26" i="3"/>
  <c r="H24" i="3"/>
  <c r="H23" i="3"/>
  <c r="H22" i="3"/>
  <c r="H21" i="3"/>
  <c r="H20" i="3"/>
  <c r="H19" i="3"/>
  <c r="H18" i="3"/>
  <c r="H25" i="3" s="1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6" i="3" l="1"/>
  <c r="H92" i="3"/>
  <c r="H95" i="3"/>
  <c r="H88" i="3"/>
  <c r="H84" i="3"/>
  <c r="H79" i="3"/>
  <c r="H62" i="3"/>
  <c r="H54" i="3"/>
  <c r="H10" i="4"/>
  <c r="H38" i="4"/>
  <c r="H40" i="3"/>
  <c r="H43" i="3"/>
  <c r="H44" i="4"/>
  <c r="H50" i="4"/>
  <c r="H56" i="4"/>
  <c r="H17" i="3"/>
  <c r="G92" i="3"/>
  <c r="G94" i="3" s="1"/>
  <c r="H14" i="4"/>
  <c r="H6" i="4"/>
  <c r="A94" i="4" s="1"/>
  <c r="A101" i="3" l="1"/>
</calcChain>
</file>

<file path=xl/sharedStrings.xml><?xml version="1.0" encoding="utf-8"?>
<sst xmlns="http://schemas.openxmlformats.org/spreadsheetml/2006/main" count="440" uniqueCount="340">
  <si>
    <t>X</t>
  </si>
  <si>
    <t>Nr.</t>
  </si>
  <si>
    <r>
      <rPr>
        <sz val="9"/>
        <rFont val="Arial"/>
        <family val="2"/>
      </rPr>
      <t>direkte Materialien = (Roh- und Zusatzstoffe, Primär-, Sekundär-, Tertiärverpackungsmaterialien und Bedarfsgegenstände)</t>
    </r>
    <r>
      <rPr>
        <sz val="8"/>
        <rFont val="Arial"/>
        <family val="2"/>
      </rPr>
      <t xml:space="preserve">     
direct materials = (row materials, additives, primary-, secondary-, tertiary packaging and food contact materials)</t>
    </r>
    <r>
      <rPr>
        <sz val="9"/>
        <rFont val="Arial"/>
        <family val="2"/>
      </rPr>
      <t/>
    </r>
  </si>
  <si>
    <t>Prüf-summe</t>
  </si>
  <si>
    <r>
      <rPr>
        <b/>
        <sz val="12"/>
        <rFont val="Arial"/>
        <family val="2"/>
      </rPr>
      <t>Unternehmensdaten</t>
    </r>
    <r>
      <rPr>
        <b/>
        <sz val="10"/>
        <rFont val="Arial"/>
        <family val="2"/>
      </rPr>
      <t xml:space="preserve"> / Company data</t>
    </r>
  </si>
  <si>
    <t>Kommentar/ Opinion</t>
  </si>
  <si>
    <t>1.1</t>
  </si>
  <si>
    <r>
      <t xml:space="preserve">Gelieferter Artikel:
</t>
    </r>
    <r>
      <rPr>
        <b/>
        <sz val="8"/>
        <rFont val="Arial"/>
        <family val="2"/>
      </rPr>
      <t>Delivered material:</t>
    </r>
  </si>
  <si>
    <t>1.2</t>
  </si>
  <si>
    <r>
      <t xml:space="preserve">Name des Unternehmens:
</t>
    </r>
    <r>
      <rPr>
        <b/>
        <sz val="8"/>
        <rFont val="Arial"/>
        <family val="2"/>
      </rPr>
      <t>Name of the company:</t>
    </r>
  </si>
  <si>
    <t>1.3</t>
  </si>
  <si>
    <r>
      <t xml:space="preserve">Adresse (PLZ, Ort, Straße, Nummer):
</t>
    </r>
    <r>
      <rPr>
        <b/>
        <sz val="8"/>
        <rFont val="Arial"/>
        <family val="2"/>
      </rPr>
      <t>Address (postcode, town, street, number):</t>
    </r>
  </si>
  <si>
    <t>1.4</t>
  </si>
  <si>
    <r>
      <t xml:space="preserve">Homepage / </t>
    </r>
    <r>
      <rPr>
        <sz val="8"/>
        <rFont val="Arial"/>
        <family val="2"/>
      </rPr>
      <t>Homepage:</t>
    </r>
  </si>
  <si>
    <t>1.5</t>
  </si>
  <si>
    <r>
      <t xml:space="preserve">Zentrale (Telefon, Fax, e-mail)
</t>
    </r>
    <r>
      <rPr>
        <b/>
        <sz val="8"/>
        <rFont val="Arial"/>
        <family val="2"/>
      </rPr>
      <t>Headquarters (telephone, fax, e-mail)</t>
    </r>
  </si>
  <si>
    <t>1.6</t>
  </si>
  <si>
    <r>
      <t xml:space="preserve">Geschäftsform (AG, KG usw.)                                
</t>
    </r>
    <r>
      <rPr>
        <sz val="8"/>
        <rFont val="Arial"/>
        <family val="2"/>
      </rPr>
      <t>Legal form (public limited company, limited partnership etc.):</t>
    </r>
  </si>
  <si>
    <t>1.7</t>
  </si>
  <si>
    <r>
      <t xml:space="preserve">Zahl der Mitarbeiter gesamt
</t>
    </r>
    <r>
      <rPr>
        <sz val="8"/>
        <rFont val="Arial"/>
        <family val="2"/>
      </rPr>
      <t>Total number of employees:</t>
    </r>
  </si>
  <si>
    <t>1.8</t>
  </si>
  <si>
    <r>
      <t xml:space="preserve">Zahl der Mitarbeiter QM/ QS
</t>
    </r>
    <r>
      <rPr>
        <sz val="8"/>
        <rFont val="Arial"/>
        <family val="2"/>
      </rPr>
      <t>Number of employees QM/ QA:</t>
    </r>
  </si>
  <si>
    <t>1.9</t>
  </si>
  <si>
    <r>
      <t xml:space="preserve">Zahl der Mitarbeiter F &amp; E
</t>
    </r>
    <r>
      <rPr>
        <sz val="8"/>
        <rFont val="Arial"/>
        <family val="2"/>
      </rPr>
      <t>Number of employees R &amp; D:</t>
    </r>
  </si>
  <si>
    <t>1.10</t>
  </si>
  <si>
    <r>
      <t xml:space="preserve">Zahl der Mitarbeiter Produktion
</t>
    </r>
    <r>
      <rPr>
        <sz val="8"/>
        <rFont val="Arial"/>
        <family val="2"/>
      </rPr>
      <t>Number of employees production:</t>
    </r>
  </si>
  <si>
    <t>1.11</t>
  </si>
  <si>
    <r>
      <t xml:space="preserve">Jahresumsatz
</t>
    </r>
    <r>
      <rPr>
        <sz val="8"/>
        <rFont val="Arial"/>
        <family val="2"/>
      </rPr>
      <t>Annual turnover:</t>
    </r>
  </si>
  <si>
    <t>1.12</t>
  </si>
  <si>
    <r>
      <t xml:space="preserve">Haftungsgrenze (min. 5 Mio. €) bei Produkthaftungsversicherung :
</t>
    </r>
    <r>
      <rPr>
        <b/>
        <sz val="8"/>
        <rFont val="Arial"/>
        <family val="2"/>
      </rPr>
      <t xml:space="preserve">Limit (min. 5 m. €) of liability in case of product liability insurance:   </t>
    </r>
    <r>
      <rPr>
        <b/>
        <sz val="10"/>
        <rFont val="Arial"/>
        <family val="2"/>
      </rPr>
      <t xml:space="preserve">            </t>
    </r>
  </si>
  <si>
    <t>1.13</t>
  </si>
  <si>
    <r>
      <t xml:space="preserve">Name der Versicherung
</t>
    </r>
    <r>
      <rPr>
        <sz val="8"/>
        <rFont val="Arial"/>
        <family val="2"/>
      </rPr>
      <t>Name of insurance:</t>
    </r>
  </si>
  <si>
    <r>
      <rPr>
        <b/>
        <sz val="12"/>
        <rFont val="Arial"/>
        <family val="2"/>
      </rPr>
      <t>Ansprechpartner</t>
    </r>
    <r>
      <rPr>
        <b/>
        <sz val="10"/>
        <rFont val="Arial"/>
        <family val="2"/>
      </rPr>
      <t xml:space="preserve"> / Contact</t>
    </r>
  </si>
  <si>
    <t>2.1</t>
  </si>
  <si>
    <r>
      <t xml:space="preserve">Geschäftsleitung </t>
    </r>
    <r>
      <rPr>
        <sz val="9"/>
        <rFont val="Arial"/>
        <family val="2"/>
      </rPr>
      <t>(Name, Tel. Fax. E-mail)</t>
    </r>
    <r>
      <rPr>
        <sz val="10"/>
        <rFont val="Arial"/>
        <family val="2"/>
      </rPr>
      <t xml:space="preserve">: 
</t>
    </r>
    <r>
      <rPr>
        <sz val="8"/>
        <rFont val="Arial"/>
        <family val="2"/>
      </rPr>
      <t>Management (name, telephone, fax, e-mail):</t>
    </r>
  </si>
  <si>
    <t>2.2</t>
  </si>
  <si>
    <r>
      <t>Vertrieb</t>
    </r>
    <r>
      <rPr>
        <sz val="9"/>
        <rFont val="Arial"/>
        <family val="2"/>
      </rPr>
      <t>(Name, Tel. Fax. E-mail)</t>
    </r>
    <r>
      <rPr>
        <sz val="10"/>
        <rFont val="Arial"/>
        <family val="2"/>
      </rPr>
      <t xml:space="preserve">:                         
</t>
    </r>
    <r>
      <rPr>
        <sz val="8"/>
        <rFont val="Arial"/>
        <family val="2"/>
      </rPr>
      <t>Sales (name, telephone, fax, e-mail):</t>
    </r>
  </si>
  <si>
    <t>2.3</t>
  </si>
  <si>
    <r>
      <t xml:space="preserve">Qualitätsmanagement </t>
    </r>
    <r>
      <rPr>
        <sz val="9"/>
        <rFont val="Arial"/>
        <family val="2"/>
      </rPr>
      <t>(Name, Tel. Fax. E-mail)</t>
    </r>
    <r>
      <rPr>
        <sz val="10"/>
        <rFont val="Arial"/>
        <family val="2"/>
      </rPr>
      <t xml:space="preserve">:                                                                      
</t>
    </r>
    <r>
      <rPr>
        <sz val="8"/>
        <rFont val="Arial"/>
        <family val="2"/>
      </rPr>
      <t>Quality Management (name, telephone, fax, e-mail):</t>
    </r>
  </si>
  <si>
    <t>2.4</t>
  </si>
  <si>
    <r>
      <t xml:space="preserve">Qualitätssicherung </t>
    </r>
    <r>
      <rPr>
        <sz val="9"/>
        <rFont val="Arial"/>
        <family val="2"/>
      </rPr>
      <t>(Name, Tel. Fax. E-mail)</t>
    </r>
    <r>
      <rPr>
        <sz val="10"/>
        <rFont val="Arial"/>
        <family val="2"/>
      </rPr>
      <t xml:space="preserve">:            
</t>
    </r>
    <r>
      <rPr>
        <sz val="8"/>
        <rFont val="Arial"/>
        <family val="2"/>
      </rPr>
      <t>Quality Assurance (name, telephone, fax, e-mail):</t>
    </r>
  </si>
  <si>
    <t>2.5</t>
  </si>
  <si>
    <r>
      <t xml:space="preserve">Forschung u. Entwicklung </t>
    </r>
    <r>
      <rPr>
        <sz val="9"/>
        <rFont val="Arial"/>
        <family val="2"/>
      </rPr>
      <t>(Name, Tel,Fax. E-Mail)</t>
    </r>
    <r>
      <rPr>
        <sz val="10"/>
        <rFont val="Arial"/>
        <family val="2"/>
      </rPr>
      <t xml:space="preserve">:                                                                         
</t>
    </r>
    <r>
      <rPr>
        <sz val="8"/>
        <rFont val="Arial"/>
        <family val="2"/>
      </rPr>
      <t>R &amp; D (name, telephone, fax, e-mail):</t>
    </r>
  </si>
  <si>
    <t>2.6</t>
  </si>
  <si>
    <r>
      <t xml:space="preserve">Reklamationswesen </t>
    </r>
    <r>
      <rPr>
        <sz val="9"/>
        <rFont val="Arial"/>
        <family val="2"/>
      </rPr>
      <t>(Name, Tel. Fax. E-mail)</t>
    </r>
    <r>
      <rPr>
        <sz val="10"/>
        <rFont val="Arial"/>
        <family val="2"/>
      </rPr>
      <t xml:space="preserve">:
</t>
    </r>
    <r>
      <rPr>
        <sz val="8"/>
        <rFont val="Arial"/>
        <family val="2"/>
      </rPr>
      <t>Complaints department (name, telephone, fax, e-mail):</t>
    </r>
  </si>
  <si>
    <t>2.7</t>
  </si>
  <si>
    <r>
      <t xml:space="preserve">Notfallkontakt (7T/24h) </t>
    </r>
    <r>
      <rPr>
        <b/>
        <sz val="9"/>
        <rFont val="Arial"/>
        <family val="2"/>
      </rPr>
      <t xml:space="preserve">(Name, Tel, Fax, E-mail)
</t>
    </r>
    <r>
      <rPr>
        <b/>
        <sz val="8"/>
        <rFont val="Arial"/>
        <family val="2"/>
      </rPr>
      <t>Emergency office (7d, 24h) (name, telephone, fax, e-mail):</t>
    </r>
  </si>
  <si>
    <r>
      <rPr>
        <b/>
        <sz val="12"/>
        <rFont val="Arial"/>
        <family val="2"/>
      </rPr>
      <t>Unternehmensangaben</t>
    </r>
    <r>
      <rPr>
        <b/>
        <sz val="10"/>
        <rFont val="Arial"/>
        <family val="2"/>
      </rPr>
      <t xml:space="preserve"> / Company information</t>
    </r>
  </si>
  <si>
    <t>3.1</t>
  </si>
  <si>
    <r>
      <t xml:space="preserve">Gehören sie einem Konzern an (Name)?
</t>
    </r>
    <r>
      <rPr>
        <sz val="8"/>
        <rFont val="Arial"/>
        <family val="2"/>
      </rPr>
      <t>Do you belong to a group (name)?</t>
    </r>
  </si>
  <si>
    <t>3.2</t>
  </si>
  <si>
    <r>
      <t xml:space="preserve">Verwaltungssitz Konzern (Adresse):
</t>
    </r>
    <r>
      <rPr>
        <sz val="8"/>
        <rFont val="Arial"/>
        <family val="2"/>
      </rPr>
      <t>Head office (address):</t>
    </r>
  </si>
  <si>
    <t>3.3</t>
  </si>
  <si>
    <r>
      <t xml:space="preserve">Wird alternativ von anderen Standorten als den unter "Lieferantendaten" genannten Betrieb beliefert? Wenn ja, von welchem? 
</t>
    </r>
    <r>
      <rPr>
        <sz val="8"/>
        <rFont val="Arial"/>
        <family val="2"/>
      </rPr>
      <t>Are the supplies delivered alternatively from other locations than the plant named under "supplier data"?</t>
    </r>
  </si>
  <si>
    <t>3.4</t>
  </si>
  <si>
    <r>
      <t xml:space="preserve">Eigenfertigung (Anteil%)
</t>
    </r>
    <r>
      <rPr>
        <sz val="8"/>
        <rFont val="Arial"/>
        <family val="2"/>
      </rPr>
      <t>own production (percentage)</t>
    </r>
    <r>
      <rPr>
        <sz val="10"/>
        <rFont val="Arial"/>
        <family val="2"/>
      </rPr>
      <t>:</t>
    </r>
  </si>
  <si>
    <t>3.5</t>
  </si>
  <si>
    <r>
      <t xml:space="preserve">Auftragsfertigung/Subunternehmer (Anteil %)
</t>
    </r>
    <r>
      <rPr>
        <sz val="8"/>
        <rFont val="Arial"/>
        <family val="2"/>
      </rPr>
      <t>subcontractors (percentage)</t>
    </r>
    <r>
      <rPr>
        <sz val="10"/>
        <rFont val="Arial"/>
        <family val="2"/>
      </rPr>
      <t>:</t>
    </r>
  </si>
  <si>
    <t>3.6</t>
  </si>
  <si>
    <r>
      <t xml:space="preserve">Fremdbezug (Anteil in %)
</t>
    </r>
    <r>
      <rPr>
        <sz val="8"/>
        <rFont val="Arial"/>
        <family val="2"/>
      </rPr>
      <t>external porcurment (percentage)</t>
    </r>
    <r>
      <rPr>
        <sz val="10"/>
        <rFont val="Arial"/>
        <family val="2"/>
      </rPr>
      <t>:</t>
    </r>
  </si>
  <si>
    <t>3.7</t>
  </si>
  <si>
    <r>
      <t xml:space="preserve">Niedriglohnländern (Anteil in %)
</t>
    </r>
    <r>
      <rPr>
        <sz val="8"/>
        <rFont val="Arial"/>
        <family val="2"/>
      </rPr>
      <t>low-wage countiers (percentage):</t>
    </r>
  </si>
  <si>
    <t>3.8</t>
  </si>
  <si>
    <r>
      <t xml:space="preserve">Werden Produkte oder Teile von Produkten durch Dritte (Werklohnhersteller) hergestellt oder bearbeitet?
</t>
    </r>
    <r>
      <rPr>
        <sz val="8"/>
        <rFont val="Arial"/>
        <family val="2"/>
      </rPr>
      <t xml:space="preserve">Are products or components of products produced or processed by third parties (subcontractors)? </t>
    </r>
  </si>
  <si>
    <t>3.9</t>
  </si>
  <si>
    <r>
      <t>Wenn ja, liegt das HACCP-Konzept dieses Werklohnherstellers vor?</t>
    </r>
    <r>
      <rPr>
        <sz val="8"/>
        <rFont val="Arial"/>
        <family val="2"/>
      </rPr>
      <t xml:space="preserve"> 
If yes, is the HACCP concept of this subcontractor available?</t>
    </r>
  </si>
  <si>
    <t>3.10</t>
  </si>
  <si>
    <r>
      <t xml:space="preserve">Ist ein Verantwortlicher für diesen Werklohnhersteller benannt? 
</t>
    </r>
    <r>
      <rPr>
        <sz val="8"/>
        <rFont val="Arial"/>
        <family val="2"/>
      </rPr>
      <t>Has a responsible person been appointed for this subcontractor?</t>
    </r>
  </si>
  <si>
    <r>
      <rPr>
        <b/>
        <sz val="12"/>
        <rFont val="Arial"/>
        <family val="2"/>
      </rPr>
      <t xml:space="preserve">Informationen zu Produkten und Dienstleistungen </t>
    </r>
    <r>
      <rPr>
        <b/>
        <sz val="10"/>
        <rFont val="Arial"/>
        <family val="2"/>
      </rPr>
      <t>/ Informations to products and services</t>
    </r>
  </si>
  <si>
    <t>4.1</t>
  </si>
  <si>
    <r>
      <t xml:space="preserve">Wie sind die Produktionskapazitäten an dem/n Standort/en?
</t>
    </r>
    <r>
      <rPr>
        <sz val="8"/>
        <rFont val="Arial"/>
        <family val="2"/>
      </rPr>
      <t>How are the production capacities of the location?</t>
    </r>
  </si>
  <si>
    <t>4.2</t>
  </si>
  <si>
    <r>
      <t xml:space="preserve">Welche Produktionstechnologien werden angewendet (z.B. Druckverfahren)?
</t>
    </r>
    <r>
      <rPr>
        <sz val="8"/>
        <rFont val="Arial"/>
        <family val="2"/>
      </rPr>
      <t>Which production technologies are used (eg printing)?</t>
    </r>
  </si>
  <si>
    <t>4.3</t>
  </si>
  <si>
    <r>
      <t xml:space="preserve">Welche Lagerkapazitäten sind gegeben (standortabhängig)?
</t>
    </r>
    <r>
      <rPr>
        <sz val="8"/>
        <rFont val="Arial"/>
        <family val="2"/>
      </rPr>
      <t>What storage capacities are present (location dependent)?</t>
    </r>
  </si>
  <si>
    <t>max.
Punkte</t>
  </si>
  <si>
    <t>Punkte</t>
  </si>
  <si>
    <t>ja/yes</t>
  </si>
  <si>
    <t>nein/no</t>
  </si>
  <si>
    <t>4.4</t>
  </si>
  <si>
    <r>
      <t xml:space="preserve">Erfolgt unverzüglich eine schriftliche Information an DMK über mögliche Änderungen oder Abweichungen der Produkte? 
</t>
    </r>
    <r>
      <rPr>
        <b/>
        <sz val="8"/>
        <rFont val="Arial"/>
        <family val="2"/>
      </rPr>
      <t>Takes place immediately a written statement to DMK on possible changes or variations of the products?</t>
    </r>
  </si>
  <si>
    <t>4.5</t>
  </si>
  <si>
    <r>
      <t xml:space="preserve">Sind Sie mit einem Audit / einer Betriebsbesichtigung in Ihrem Hause nach entsprechender Absprache einverstanden?
</t>
    </r>
    <r>
      <rPr>
        <b/>
        <sz val="8"/>
        <rFont val="Arial"/>
        <family val="2"/>
      </rPr>
      <t>Do you agree with an audit / a site visit in your plant after appropriate request?</t>
    </r>
  </si>
  <si>
    <r>
      <rPr>
        <b/>
        <sz val="12"/>
        <rFont val="Arial"/>
        <family val="2"/>
      </rPr>
      <t xml:space="preserve">QM &amp;  Zertifizierung/ </t>
    </r>
    <r>
      <rPr>
        <b/>
        <sz val="10"/>
        <rFont val="Arial"/>
        <family val="2"/>
      </rPr>
      <t xml:space="preserve">                               
Quality Management/ Certification</t>
    </r>
  </si>
  <si>
    <r>
      <t xml:space="preserve">Kommentar/ Opinion
</t>
    </r>
    <r>
      <rPr>
        <b/>
        <sz val="10"/>
        <rFont val="Arial"/>
        <family val="2"/>
      </rPr>
      <t>Ergebnis / result</t>
    </r>
  </si>
  <si>
    <t>5.1</t>
  </si>
  <si>
    <r>
      <t xml:space="preserve">Zertifizierung nach ISO 9001
</t>
    </r>
    <r>
      <rPr>
        <sz val="8"/>
        <rFont val="Arial"/>
        <family val="2"/>
      </rPr>
      <t>Certification by ISO 9001</t>
    </r>
  </si>
  <si>
    <t>5.2</t>
  </si>
  <si>
    <r>
      <t xml:space="preserve">Zertifizierung nach (FSSC) ISO 22000
Certification by (FSSC) ISO 22000
</t>
    </r>
    <r>
      <rPr>
        <b/>
        <sz val="8"/>
        <rFont val="Arial"/>
        <family val="2"/>
      </rPr>
      <t>Bei ja: nur Punkte 1 - 13 beantworten
Bei nein: Punkte 1 - 36 beantworten
if yes: answer only points 1 - 13
if no: answer points 1 - 36</t>
    </r>
  </si>
  <si>
    <t>5.3</t>
  </si>
  <si>
    <t>5.4</t>
  </si>
  <si>
    <t>5.5</t>
  </si>
  <si>
    <t>5.6</t>
  </si>
  <si>
    <t>5.7</t>
  </si>
  <si>
    <t>5.8</t>
  </si>
  <si>
    <r>
      <t xml:space="preserve">Unternehmerische Gesellschaftsverantwortung (z.B. SA 8000, 26000, BSCI oder Sedex/Smeta) / Ergebnis
</t>
    </r>
    <r>
      <rPr>
        <sz val="8"/>
        <rFont val="Arial"/>
        <family val="2"/>
      </rPr>
      <t>Corporate Social Responsibility (for example by SA 8000, 26000, BSCI or Sedex/Smeta) results?</t>
    </r>
  </si>
  <si>
    <t>5.9</t>
  </si>
  <si>
    <r>
      <t xml:space="preserve">Sonstiges System (welches?) / Ergebnis
</t>
    </r>
    <r>
      <rPr>
        <sz val="8"/>
        <rFont val="Arial"/>
        <family val="2"/>
      </rPr>
      <t>Other System (which one?) / Result</t>
    </r>
  </si>
  <si>
    <t>HACCP</t>
  </si>
  <si>
    <t>6.1</t>
  </si>
  <si>
    <r>
      <t xml:space="preserve">Sind Gefährdungsanalyse und Risikoabschätzung vorhanden?                                                             
</t>
    </r>
    <r>
      <rPr>
        <b/>
        <sz val="8"/>
        <rFont val="Arial"/>
        <family val="2"/>
      </rPr>
      <t>Is a hazard analysis and risk assessment available?</t>
    </r>
  </si>
  <si>
    <t>6.2</t>
  </si>
  <si>
    <r>
      <t xml:space="preserve">Ist ein HACCP-Konzept oder ein anderes System zur Qualitätssicherung vorhanden?                       
</t>
    </r>
    <r>
      <rPr>
        <sz val="8"/>
        <rFont val="Arial"/>
        <family val="2"/>
      </rPr>
      <t>Is a HACCP Plan or any other system of quality assurance available?</t>
    </r>
  </si>
  <si>
    <t>6.3</t>
  </si>
  <si>
    <r>
      <t xml:space="preserve">Sind CCP´s bzw. spezielle Stellen / Punkte zur Prozesssteuerung identifiziert? Welche?                                       
Are </t>
    </r>
    <r>
      <rPr>
        <sz val="8"/>
        <rFont val="Arial"/>
        <family val="2"/>
      </rPr>
      <t>CCPs or places / points of process control identified ? Which?</t>
    </r>
  </si>
  <si>
    <t>6.4</t>
  </si>
  <si>
    <r>
      <t xml:space="preserve">Sind Maßnahmen bei Abweichungen festgelegt?          
</t>
    </r>
    <r>
      <rPr>
        <sz val="8"/>
        <rFont val="Arial"/>
        <family val="2"/>
      </rPr>
      <t>Have measures been stipulated in case of deviations?</t>
    </r>
  </si>
  <si>
    <t>6.5</t>
  </si>
  <si>
    <r>
      <t xml:space="preserve">Sind Fließdiagramme vorhanden?
</t>
    </r>
    <r>
      <rPr>
        <sz val="8"/>
        <rFont val="Arial"/>
        <family val="2"/>
      </rPr>
      <t>Are flow charts available?</t>
    </r>
  </si>
  <si>
    <t>6.6</t>
  </si>
  <si>
    <r>
      <t xml:space="preserve">Wird das Konzept jährlich revidiert?                                            
</t>
    </r>
    <r>
      <rPr>
        <sz val="8"/>
        <rFont val="Arial"/>
        <family val="2"/>
      </rPr>
      <t>Is the plan annually revised?</t>
    </r>
  </si>
  <si>
    <t>6.7</t>
  </si>
  <si>
    <r>
      <t xml:space="preserve">Werden nachweislich alle Mitarbeiter regelmäßig zum HACCP / System geschult?                          
</t>
    </r>
    <r>
      <rPr>
        <sz val="8"/>
        <rFont val="Arial"/>
        <family val="2"/>
      </rPr>
      <t xml:space="preserve">Are all employees trained verifiable in HACCP / the system?     </t>
    </r>
    <r>
      <rPr>
        <sz val="10"/>
        <rFont val="Arial"/>
        <family val="2"/>
      </rPr>
      <t xml:space="preserve">          </t>
    </r>
  </si>
  <si>
    <r>
      <rPr>
        <b/>
        <sz val="12"/>
        <rFont val="Arial"/>
        <family val="2"/>
      </rPr>
      <t>Fremdkörperkontrolle</t>
    </r>
    <r>
      <rPr>
        <b/>
        <sz val="10"/>
        <rFont val="Arial"/>
        <family val="2"/>
      </rPr>
      <t xml:space="preserve"> /                        
Foreign body check</t>
    </r>
  </si>
  <si>
    <t>7.1</t>
  </si>
  <si>
    <r>
      <t xml:space="preserve">Sind alle Beleuchtungskörper mit Splitterschutz versehen?
</t>
    </r>
    <r>
      <rPr>
        <sz val="8"/>
        <rFont val="Arial"/>
        <family val="2"/>
      </rPr>
      <t>Are all lighting fixtures provided with splinter protection?</t>
    </r>
  </si>
  <si>
    <t>7.2</t>
  </si>
  <si>
    <r>
      <t xml:space="preserve">Gibt es ein Glas- und Hartplastikregister?
</t>
    </r>
    <r>
      <rPr>
        <sz val="8"/>
        <rFont val="Arial"/>
        <family val="2"/>
      </rPr>
      <t>Is there a register for glass and duroplastic plastics?</t>
    </r>
  </si>
  <si>
    <t>7.3</t>
  </si>
  <si>
    <r>
      <t xml:space="preserve">Werden alle Glas- und Hartplastikflächen regelmäßig kontrolliert?
</t>
    </r>
    <r>
      <rPr>
        <sz val="8"/>
        <rFont val="Arial"/>
        <family val="2"/>
      </rPr>
      <t>Are all surfaces made of glass and duroplastic plastics checked regularly?</t>
    </r>
  </si>
  <si>
    <t>7.4</t>
  </si>
  <si>
    <r>
      <t xml:space="preserve">Sind Heftklammern untersagt (auch bei Verpackungen von Roh- und Zustatzstoffen, Bedarfsgegenständen und Verpackungsmaterial)?
</t>
    </r>
    <r>
      <rPr>
        <sz val="8"/>
        <rFont val="Arial"/>
        <family val="2"/>
      </rPr>
      <t>Are staples forbidden (also with packages of raw materials and additives, commodities and packaging material)?</t>
    </r>
  </si>
  <si>
    <t>7.5</t>
  </si>
  <si>
    <r>
      <t xml:space="preserve">Ist Holz im Produktionsbereich untersagt? 
</t>
    </r>
    <r>
      <rPr>
        <sz val="8"/>
        <rFont val="Arial"/>
        <family val="2"/>
      </rPr>
      <t>Is wood forbidden in production area?</t>
    </r>
  </si>
  <si>
    <t>7.6</t>
  </si>
  <si>
    <r>
      <t xml:space="preserve">Werden eingesetze Schneidwerkzeuge regelmäßig kontrolliert?
</t>
    </r>
    <r>
      <rPr>
        <sz val="8"/>
        <rFont val="Arial"/>
        <family val="2"/>
      </rPr>
      <t>Are applied cutting tools checked regularly?</t>
    </r>
  </si>
  <si>
    <t>7.7</t>
  </si>
  <si>
    <r>
      <t xml:space="preserve">Sind Cuttermesser mit Abbruchklingen untersagt?
</t>
    </r>
    <r>
      <rPr>
        <sz val="8"/>
        <rFont val="Arial"/>
        <family val="2"/>
      </rPr>
      <t>Are cutters with blades which can break off prohibited?</t>
    </r>
  </si>
  <si>
    <t>7.8</t>
  </si>
  <si>
    <r>
      <t xml:space="preserve">Sind Glasflaschen und andere Privatgegen-stände in der Produktion untersagt?
</t>
    </r>
    <r>
      <rPr>
        <sz val="8"/>
        <rFont val="Arial"/>
        <family val="2"/>
      </rPr>
      <t>Are glass bottles and other private objects prohibited in the production?</t>
    </r>
  </si>
  <si>
    <t>7.9</t>
  </si>
  <si>
    <r>
      <t xml:space="preserve">Gibt es Siebe und /oder Filter?
</t>
    </r>
    <r>
      <rPr>
        <sz val="8"/>
        <rFont val="Arial"/>
        <family val="2"/>
      </rPr>
      <t>Are there sieves and/ or filters?</t>
    </r>
  </si>
  <si>
    <t>Maschenweite? mesh size?</t>
  </si>
  <si>
    <t>7.10</t>
  </si>
  <si>
    <r>
      <t xml:space="preserve">Gibt es Ferromagneten? 
</t>
    </r>
    <r>
      <rPr>
        <sz val="8"/>
        <rFont val="Arial"/>
        <family val="2"/>
      </rPr>
      <t>Are there ferromagnets?</t>
    </r>
  </si>
  <si>
    <t>Detektionslimit? detection limit?</t>
  </si>
  <si>
    <t>7.11</t>
  </si>
  <si>
    <r>
      <t xml:space="preserve">Gibt es Metalldetektoren?
</t>
    </r>
    <r>
      <rPr>
        <sz val="8"/>
        <rFont val="Arial"/>
        <family val="2"/>
      </rPr>
      <t>Are there metal detectors?</t>
    </r>
  </si>
  <si>
    <t>7.12</t>
  </si>
  <si>
    <r>
      <t xml:space="preserve">Gibt es Röntgendetektoren?
</t>
    </r>
    <r>
      <rPr>
        <sz val="8"/>
        <rFont val="Arial"/>
        <family val="2"/>
      </rPr>
      <t>Are there x-ray detectors?</t>
    </r>
  </si>
  <si>
    <r>
      <rPr>
        <b/>
        <sz val="12"/>
        <rFont val="Arial"/>
        <family val="2"/>
      </rPr>
      <t>Spezifikationen</t>
    </r>
    <r>
      <rPr>
        <b/>
        <sz val="10"/>
        <rFont val="Arial"/>
        <family val="2"/>
      </rPr>
      <t xml:space="preserve"> / 
Specifications</t>
    </r>
  </si>
  <si>
    <t>8.1</t>
  </si>
  <si>
    <r>
      <t xml:space="preserve">Liegen eindeutige und aktuelle Produktspezifikationen (wo zutreffend: +Konformitätserklärungen) für alle eingesetzten Rezepturbestandteile / Materialien vor?                                     
</t>
    </r>
    <r>
      <rPr>
        <sz val="8"/>
        <rFont val="Arial"/>
        <family val="2"/>
      </rPr>
      <t>Are clear and up-to-date product specifications  (if applicable  declaration of compliance)  available for all applied formula components / materials?</t>
    </r>
  </si>
  <si>
    <t>8.3</t>
  </si>
  <si>
    <r>
      <t xml:space="preserve">Liegen eindeutige Produktspezifikationen für das Endprodukt vor?                                                     
</t>
    </r>
    <r>
      <rPr>
        <b/>
        <sz val="8"/>
        <rFont val="Arial"/>
        <family val="2"/>
      </rPr>
      <t>Are clear product specifications available for the final product?</t>
    </r>
  </si>
  <si>
    <t>8.4</t>
  </si>
  <si>
    <r>
      <t xml:space="preserve">Sind alle zutreffenden futtermittelrechtlichen Belange berücksichtigt? 
</t>
    </r>
    <r>
      <rPr>
        <sz val="8"/>
        <rFont val="Arial"/>
        <family val="2"/>
      </rPr>
      <t>Have all relevant issues under feed law been taken into account?</t>
    </r>
  </si>
  <si>
    <t>8.5</t>
  </si>
  <si>
    <r>
      <t xml:space="preserve">Wird der Kunde bei Änderungen der Spezifikationen zeitnah verständigt?                                             
</t>
    </r>
    <r>
      <rPr>
        <b/>
        <sz val="8"/>
        <rFont val="Arial"/>
        <family val="2"/>
      </rPr>
      <t>Is the customer informed of specification changes in real time?</t>
    </r>
  </si>
  <si>
    <r>
      <rPr>
        <b/>
        <sz val="12"/>
        <rFont val="Arial"/>
        <family val="2"/>
      </rPr>
      <t>Rückverfolgbarkeit</t>
    </r>
    <r>
      <rPr>
        <b/>
        <sz val="10"/>
        <rFont val="Arial"/>
        <family val="2"/>
      </rPr>
      <t xml:space="preserve"> / Tracibility</t>
    </r>
  </si>
  <si>
    <t>10.1</t>
  </si>
  <si>
    <r>
      <t xml:space="preserve">Ist aktuell eine Rückverfolgbarkeit in Ihrem Hause anhand der Material- und Lieferangaben von DMK-Unternehmen möglich?
</t>
    </r>
    <r>
      <rPr>
        <b/>
        <sz val="8"/>
        <rFont val="Arial"/>
        <family val="2"/>
      </rPr>
      <t>Is the traceability actually possible in your company on the basis of material and supplier details of the DMK Group?</t>
    </r>
  </si>
  <si>
    <t>10.2</t>
  </si>
  <si>
    <r>
      <t xml:space="preserve">Darstellung der Codierung zur Rückverfolgung (bitte geben Sie die genaue Aufschlüsselung sowie Ausdruckstelle der Codierung an):
</t>
    </r>
    <r>
      <rPr>
        <sz val="8"/>
        <rFont val="Arial"/>
        <family val="2"/>
      </rPr>
      <t>Representation of the code to trace (please give the exact breakdown and printing position from the coding):</t>
    </r>
  </si>
  <si>
    <t>10.3</t>
  </si>
  <si>
    <r>
      <t xml:space="preserve">Ist sichergestellt, dass der Kunde über ein Rückrufverfahren informiert wird?                         
</t>
    </r>
    <r>
      <rPr>
        <sz val="8"/>
        <rFont val="Arial"/>
        <family val="2"/>
      </rPr>
      <t>Is it ensured that the customer is informed about recall procedures?</t>
    </r>
  </si>
  <si>
    <r>
      <rPr>
        <b/>
        <sz val="12"/>
        <rFont val="Arial"/>
        <family val="2"/>
      </rPr>
      <t>Referenzen</t>
    </r>
    <r>
      <rPr>
        <b/>
        <sz val="10"/>
        <rFont val="Arial"/>
        <family val="2"/>
      </rPr>
      <t xml:space="preserve"> / References</t>
    </r>
  </si>
  <si>
    <t>11.1</t>
  </si>
  <si>
    <r>
      <t xml:space="preserve">Bisher wurde vorwiegend für folgende Industrien gearbeitet:
</t>
    </r>
    <r>
      <rPr>
        <sz val="8"/>
        <rFont val="Arial"/>
        <family val="2"/>
      </rPr>
      <t>So far been mainly worked for the following industries:</t>
    </r>
  </si>
  <si>
    <t>11.2</t>
  </si>
  <si>
    <r>
      <t xml:space="preserve">Allgemeine Referenzen (Unternehmen, Jahr):
</t>
    </r>
    <r>
      <rPr>
        <sz val="8"/>
        <rFont val="Arial"/>
        <family val="2"/>
      </rPr>
      <t xml:space="preserve">General references (company, year) </t>
    </r>
    <r>
      <rPr>
        <sz val="10"/>
        <rFont val="Arial"/>
        <family val="2"/>
      </rPr>
      <t>:</t>
    </r>
  </si>
  <si>
    <t>11.3</t>
  </si>
  <si>
    <r>
      <t xml:space="preserve">Besondere Referenzen aus der Futtermittelindustrie (Unternehmen, Jahr):
</t>
    </r>
    <r>
      <rPr>
        <sz val="8"/>
        <rFont val="Arial"/>
        <family val="2"/>
      </rPr>
      <t>Specific references from the food industry (company, year):</t>
    </r>
  </si>
  <si>
    <r>
      <rPr>
        <b/>
        <sz val="12"/>
        <rFont val="Arial"/>
        <family val="2"/>
      </rPr>
      <t xml:space="preserve">Einkaufsbedingungen </t>
    </r>
    <r>
      <rPr>
        <b/>
        <sz val="10"/>
        <rFont val="Arial"/>
        <family val="2"/>
      </rPr>
      <t>/ Purchasing Conditions</t>
    </r>
  </si>
  <si>
    <t>13.1</t>
  </si>
  <si>
    <r>
      <t xml:space="preserve">Erfolgte die Bekanntmachung der Einkaufsbedingungen durch eine persönliche Aushändigung / Empfang?
</t>
    </r>
    <r>
      <rPr>
        <sz val="8"/>
        <rFont val="Arial"/>
        <family val="2"/>
      </rPr>
      <t>Was the announcement of the conditions of purchase by personal delivery / reception?</t>
    </r>
  </si>
  <si>
    <t>13.2</t>
  </si>
  <si>
    <r>
      <t xml:space="preserve">Erfolgte die Bekanntmachung der Einkaufsbedingungen über das Internet?
</t>
    </r>
    <r>
      <rPr>
        <sz val="8"/>
        <rFont val="Arial"/>
        <family val="2"/>
      </rPr>
      <t>Was the announcement of the conditions of purchase over the internet?</t>
    </r>
  </si>
  <si>
    <t>Gesamt</t>
  </si>
  <si>
    <r>
      <rPr>
        <b/>
        <sz val="9"/>
        <rFont val="Arial"/>
        <family val="2"/>
      </rPr>
      <t xml:space="preserve">Alle gemachten Angaben sind wahrheitsgemäß.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Arial"/>
        <family val="2"/>
      </rPr>
      <t xml:space="preserve">All details provided are the truth.
</t>
    </r>
    <r>
      <rPr>
        <b/>
        <sz val="7"/>
        <rFont val="Arial"/>
        <family val="2"/>
      </rPr>
      <t xml:space="preserve">
</t>
    </r>
    <r>
      <rPr>
        <b/>
        <sz val="9"/>
        <rFont val="Arial"/>
        <family val="2"/>
      </rPr>
      <t xml:space="preserve">Vertraulichkeitserklärung / </t>
    </r>
    <r>
      <rPr>
        <b/>
        <sz val="8"/>
        <rFont val="Arial"/>
        <family val="2"/>
      </rPr>
      <t>Confidentiality statement</t>
    </r>
    <r>
      <rPr>
        <b/>
        <sz val="9"/>
        <rFont val="Arial"/>
        <family val="2"/>
      </rPr>
      <t xml:space="preserve">:
Für laufende sowie zukünftige Ausschreibungen sichern wir die vertrauliche Behandlung der erhaltenen sowie noch zu erhaltenden Informationen zu. Die Weiterleitung der informationen an Dritte ist ausgeschlossen.
</t>
    </r>
    <r>
      <rPr>
        <b/>
        <sz val="8"/>
        <rFont val="Arial"/>
        <family val="2"/>
      </rPr>
      <t>For current and future invitations to tender, we ensure the confidentiality of the obtained information and on information to be received. The forwarding of information to third parties is impossible.</t>
    </r>
    <r>
      <rPr>
        <b/>
        <sz val="9"/>
        <rFont val="Arial"/>
        <family val="2"/>
      </rPr>
      <t xml:space="preserve">
Wir akzeptieren die Einkaufsbedingungen des DMK. 
</t>
    </r>
    <r>
      <rPr>
        <b/>
        <sz val="8"/>
        <rFont val="Arial"/>
        <family val="2"/>
      </rPr>
      <t>We accept the conditions of purchase of DMK.</t>
    </r>
    <r>
      <rPr>
        <b/>
        <sz val="9"/>
        <rFont val="Arial"/>
        <family val="2"/>
      </rPr>
      <t xml:space="preserve">
</t>
    </r>
  </si>
  <si>
    <t>Datum                                                                 Date</t>
  </si>
  <si>
    <t>Stempel, rechtverbindliche Unterschrift                                   Stamp, legally binding Signature</t>
  </si>
  <si>
    <r>
      <rPr>
        <b/>
        <sz val="10"/>
        <rFont val="Arial"/>
        <family val="2"/>
      </rPr>
      <t xml:space="preserve">Lieferanten Selbstauditierungsbogen Futtermittel
Manufacturer and supplier Self Asessment Questionnaire Feed
</t>
    </r>
    <r>
      <rPr>
        <b/>
        <sz val="14"/>
        <rFont val="Arial"/>
        <family val="2"/>
      </rPr>
      <t xml:space="preserve">             </t>
    </r>
  </si>
  <si>
    <r>
      <t xml:space="preserve">Rückrufaktionen/ 
</t>
    </r>
    <r>
      <rPr>
        <b/>
        <sz val="10"/>
        <rFont val="Arial"/>
        <family val="2"/>
      </rPr>
      <t>Recall actions</t>
    </r>
  </si>
  <si>
    <t>14.1</t>
  </si>
  <si>
    <r>
      <t xml:space="preserve">Ist ein dokumentiertes Verfahren für einen Rückruf festgelegt ?                                                       
</t>
    </r>
    <r>
      <rPr>
        <b/>
        <sz val="8"/>
        <rFont val="Arial"/>
        <family val="2"/>
      </rPr>
      <t>Has a documented process been stipulated for a recall?</t>
    </r>
  </si>
  <si>
    <t>14.2</t>
  </si>
  <si>
    <r>
      <t xml:space="preserve">Wird das Rückrufverfahren regelmäßig (mind. 1x jährlich) getestet und ausgewertet?              
</t>
    </r>
    <r>
      <rPr>
        <sz val="8"/>
        <rFont val="Arial"/>
        <family val="2"/>
      </rPr>
      <t>Are recall actions (at least once a year) checked and evaluated regularly (at least once a year)?</t>
    </r>
  </si>
  <si>
    <t>14.3</t>
  </si>
  <si>
    <r>
      <t xml:space="preserve">Wird die ordnungsgemäße Entsorgung in Abstimmung mit dem Kunden überwacht?                
</t>
    </r>
    <r>
      <rPr>
        <sz val="8"/>
        <rFont val="Arial"/>
        <family val="2"/>
      </rPr>
      <t>Is proper waste disposal monitored by coordination with the client?</t>
    </r>
  </si>
  <si>
    <r>
      <t xml:space="preserve">Rückverfolgbarkeit/ 
</t>
    </r>
    <r>
      <rPr>
        <b/>
        <sz val="10"/>
        <rFont val="Arial"/>
        <family val="2"/>
      </rPr>
      <t>Traceability</t>
    </r>
  </si>
  <si>
    <t>15.1</t>
  </si>
  <si>
    <r>
      <t xml:space="preserve">Ist die Rückverfolgbarkeit von eingesetzten Roh- und Zusatzstoffen gewährleistet ?
</t>
    </r>
    <r>
      <rPr>
        <b/>
        <sz val="8"/>
        <rFont val="Arial"/>
        <family val="2"/>
      </rPr>
      <t>Do you ensure traceability of applied raw material and additives?</t>
    </r>
  </si>
  <si>
    <t>15.2</t>
  </si>
  <si>
    <r>
      <t xml:space="preserve">Ist die Rückverfolgbarkeit von eingesetzten produktberührende Anlagenteilen oder Bedarfs- und Hilfsgegenstände (z.B. Verpackungen) gewährleistet ?
</t>
    </r>
    <r>
      <rPr>
        <sz val="8"/>
        <rFont val="Arial"/>
        <family val="2"/>
      </rPr>
      <t>Is the traceability of applied plant parts or supplies which have contact with products (for example packaging) guaranteed?</t>
    </r>
  </si>
  <si>
    <t>15.3</t>
  </si>
  <si>
    <r>
      <t xml:space="preserve">Können sie die notwendigen Unterlagen innerhalb von 4 Stunden bereitstellen ?
</t>
    </r>
    <r>
      <rPr>
        <sz val="8"/>
        <rFont val="Arial"/>
        <family val="2"/>
      </rPr>
      <t>Is it possible to provide the essential documents within 4 hours?</t>
    </r>
  </si>
  <si>
    <r>
      <t xml:space="preserve">Prozessteuerung/ 
</t>
    </r>
    <r>
      <rPr>
        <b/>
        <sz val="10"/>
        <rFont val="Arial"/>
        <family val="2"/>
      </rPr>
      <t>Process control</t>
    </r>
  </si>
  <si>
    <t>16.1</t>
  </si>
  <si>
    <r>
      <t xml:space="preserve">Werden Inprozess-Kontrollen durchgeführt ?
</t>
    </r>
    <r>
      <rPr>
        <b/>
        <sz val="8"/>
        <rFont val="Arial"/>
        <family val="2"/>
      </rPr>
      <t>Are there documented in-process control checks performed?</t>
    </r>
  </si>
  <si>
    <t>16.2</t>
  </si>
  <si>
    <r>
      <t xml:space="preserve">Gibt es festgelegte Vorgaben für den Produktionsprozess?
</t>
    </r>
    <r>
      <rPr>
        <sz val="8"/>
        <rFont val="Arial"/>
        <family val="2"/>
      </rPr>
      <t>Do guidelines exist for the production process?</t>
    </r>
  </si>
  <si>
    <t>16.3</t>
  </si>
  <si>
    <r>
      <t xml:space="preserve">Werden qualitätsrelevante Daten bis Ende MHD ihrer Produkte aufbewahrt ?
</t>
    </r>
    <r>
      <rPr>
        <sz val="8"/>
        <rFont val="Arial"/>
        <family val="2"/>
      </rPr>
      <t>Are data which are relevant for quality stored until end of best before date of products?</t>
    </r>
  </si>
  <si>
    <r>
      <t xml:space="preserve">Prüfmittel/ 
</t>
    </r>
    <r>
      <rPr>
        <b/>
        <sz val="10"/>
        <rFont val="Arial"/>
        <family val="2"/>
      </rPr>
      <t>Testing equipment</t>
    </r>
  </si>
  <si>
    <t>17.1</t>
  </si>
  <si>
    <r>
      <t xml:space="preserve">Sind Prüfmittel festgelegt und identifiziert ?
</t>
    </r>
    <r>
      <rPr>
        <sz val="8"/>
        <rFont val="Arial"/>
        <family val="2"/>
      </rPr>
      <t>Is testing equipment stipulated and identified?</t>
    </r>
  </si>
  <si>
    <t>17.2</t>
  </si>
  <si>
    <r>
      <t xml:space="preserve">Werden die verwendeten Prüfmittel verwaltet und regelmäßig überprüft ?
</t>
    </r>
    <r>
      <rPr>
        <b/>
        <sz val="8"/>
        <rFont val="Arial"/>
        <family val="2"/>
      </rPr>
      <t>Are applied testing equipment administered and checked regularly?</t>
    </r>
  </si>
  <si>
    <r>
      <t xml:space="preserve">Interne Audits/ 
</t>
    </r>
    <r>
      <rPr>
        <b/>
        <sz val="10"/>
        <rFont val="Arial"/>
        <family val="2"/>
      </rPr>
      <t>Internal audits</t>
    </r>
  </si>
  <si>
    <t>18.1</t>
  </si>
  <si>
    <r>
      <t xml:space="preserve">Werden interne Audits durchgeführt ?
</t>
    </r>
    <r>
      <rPr>
        <sz val="8"/>
        <rFont val="Arial"/>
        <family val="2"/>
      </rPr>
      <t>Are internal audits carried out?</t>
    </r>
  </si>
  <si>
    <t>18.2</t>
  </si>
  <si>
    <r>
      <t xml:space="preserve">Werden die Maßnahmen verfolgt ?
</t>
    </r>
    <r>
      <rPr>
        <b/>
        <sz val="8"/>
        <rFont val="Arial"/>
        <family val="2"/>
      </rPr>
      <t>Are measures tracked?</t>
    </r>
  </si>
  <si>
    <t>18.3</t>
  </si>
  <si>
    <r>
      <t xml:space="preserve">Werden die CCP´s mindestens einmal jährlich intern auditiert ?
</t>
    </r>
    <r>
      <rPr>
        <sz val="8"/>
        <rFont val="Arial"/>
        <family val="2"/>
      </rPr>
      <t xml:space="preserve">Are CCPs audited internally at least once a year? </t>
    </r>
  </si>
  <si>
    <r>
      <t xml:space="preserve">Reklamationsmanagement/                        
</t>
    </r>
    <r>
      <rPr>
        <b/>
        <sz val="10"/>
        <rFont val="Arial"/>
        <family val="2"/>
      </rPr>
      <t>Complaints management</t>
    </r>
  </si>
  <si>
    <t>19.1</t>
  </si>
  <si>
    <r>
      <t xml:space="preserve">Ist ein dokumentiertes Verfahren zum Reklamationsmanagement festgelegt ?
</t>
    </r>
    <r>
      <rPr>
        <b/>
        <sz val="8"/>
        <rFont val="Arial"/>
        <family val="2"/>
      </rPr>
      <t>Has a documented process for complaints management been stipulated?</t>
    </r>
  </si>
  <si>
    <t>19.2</t>
  </si>
  <si>
    <r>
      <t xml:space="preserve">Werden die Reklamationen regelmäßig ausgewertet ?
</t>
    </r>
    <r>
      <rPr>
        <sz val="8"/>
        <rFont val="Arial"/>
        <family val="2"/>
      </rPr>
      <t>Are complaints evaluated regularly?</t>
    </r>
  </si>
  <si>
    <t>19.3</t>
  </si>
  <si>
    <r>
      <t xml:space="preserve">Werden aufgrund von Reklamationen Verbesserungsmaßnahmen eingeleitet ?
</t>
    </r>
    <r>
      <rPr>
        <sz val="8"/>
        <rFont val="Arial"/>
        <family val="2"/>
      </rPr>
      <t>Do you introduce improvements on the basis of complaints?</t>
    </r>
  </si>
  <si>
    <r>
      <t xml:space="preserve">Lieferantenbewertung/                 
</t>
    </r>
    <r>
      <rPr>
        <b/>
        <sz val="10"/>
        <rFont val="Arial"/>
        <family val="2"/>
      </rPr>
      <t>Supplier assessment</t>
    </r>
  </si>
  <si>
    <t>20.1</t>
  </si>
  <si>
    <r>
      <t xml:space="preserve">Findet eine regelmäßige und dokumentierte Lieferantenbewertung statt ?
</t>
    </r>
    <r>
      <rPr>
        <sz val="8"/>
        <rFont val="Arial"/>
        <family val="2"/>
      </rPr>
      <t>Do documented supplier assessments take place regularly?</t>
    </r>
  </si>
  <si>
    <r>
      <t xml:space="preserve">Qualitätssicherung/                               
</t>
    </r>
    <r>
      <rPr>
        <b/>
        <sz val="10"/>
        <rFont val="Arial"/>
        <family val="2"/>
      </rPr>
      <t>Quality Assurance</t>
    </r>
  </si>
  <si>
    <t>21.1</t>
  </si>
  <si>
    <r>
      <t xml:space="preserve">Liegen für die von Ihnen eingesetzten Roh- und Zusatzstoffe aktuelle Soll- und Grenzwerte vor?
</t>
    </r>
    <r>
      <rPr>
        <sz val="8"/>
        <rFont val="Arial"/>
        <family val="2"/>
      </rPr>
      <t>Do actual reference and threshold values exist for the raw materials and additives used in your company?</t>
    </r>
  </si>
  <si>
    <t>21.2</t>
  </si>
  <si>
    <r>
      <t xml:space="preserve">Liegen sowohl für Halbfertig- als auch für Endprodukte Soll- und Grenzwerte vor ?
</t>
    </r>
    <r>
      <rPr>
        <sz val="8"/>
        <rFont val="Arial"/>
        <family val="2"/>
      </rPr>
      <t>Do reference and threshold values exist for both semi-finished products and final products?</t>
    </r>
  </si>
  <si>
    <t>21.3</t>
  </si>
  <si>
    <r>
      <t xml:space="preserve">Ist ein Verfahren bei Überschreitung von Grenzwerten festgelegt ?
</t>
    </r>
    <r>
      <rPr>
        <b/>
        <sz val="8"/>
        <rFont val="Arial"/>
        <family val="2"/>
      </rPr>
      <t>Is a process stipulated in case threshold values are exceeded?</t>
    </r>
  </si>
  <si>
    <t>21.4</t>
  </si>
  <si>
    <r>
      <t xml:space="preserve">Ist das Laborpersonal für die durchzuführenden Analysen ausreichend qualifiziert?
</t>
    </r>
    <r>
      <rPr>
        <sz val="8"/>
        <rFont val="Arial"/>
        <family val="2"/>
      </rPr>
      <t>Do laboratory assistants have sufficient qualifications for the analyses which are to be conducted?</t>
    </r>
  </si>
  <si>
    <t>21.5</t>
  </si>
  <si>
    <r>
      <t xml:space="preserve">Wird an Ringanalysen teilgenommen?
</t>
    </r>
    <r>
      <rPr>
        <sz val="8"/>
        <rFont val="Arial"/>
        <family val="2"/>
      </rPr>
      <t>Do you participate in intra-laboratory analyses?</t>
    </r>
  </si>
  <si>
    <t>21.6</t>
  </si>
  <si>
    <r>
      <t xml:space="preserve">Wird mit externen Laboren zusammengearbeitet?
</t>
    </r>
    <r>
      <rPr>
        <sz val="8"/>
        <rFont val="Arial"/>
        <family val="2"/>
      </rPr>
      <t>Do you work together with external laboratories?</t>
    </r>
  </si>
  <si>
    <t>21.7</t>
  </si>
  <si>
    <r>
      <t xml:space="preserve">Wenn ja, sind diese akkreditiert ?
</t>
    </r>
    <r>
      <rPr>
        <sz val="8"/>
        <rFont val="Arial"/>
        <family val="2"/>
      </rPr>
      <t>If yes, are these accredited?</t>
    </r>
  </si>
  <si>
    <r>
      <t xml:space="preserve">Werksgrenzen und Gelände/       
</t>
    </r>
    <r>
      <rPr>
        <b/>
        <sz val="10"/>
        <rFont val="Arial"/>
        <family val="2"/>
      </rPr>
      <t>Factory premises</t>
    </r>
  </si>
  <si>
    <t>22.1</t>
  </si>
  <si>
    <r>
      <t xml:space="preserve">Ist das Werksgelände umzäunt und gesichert?
</t>
    </r>
    <r>
      <rPr>
        <sz val="8"/>
        <rFont val="Arial"/>
        <family val="2"/>
      </rPr>
      <t xml:space="preserve">Are factory premises fenced in and safeguarded? </t>
    </r>
  </si>
  <si>
    <t>22.2</t>
  </si>
  <si>
    <r>
      <t xml:space="preserve">Ist der Zugang eingeschränkt und kontrolliert?
</t>
    </r>
    <r>
      <rPr>
        <sz val="8"/>
        <rFont val="Arial"/>
        <family val="2"/>
      </rPr>
      <t>Is entrance limited and supervised?</t>
    </r>
  </si>
  <si>
    <r>
      <t xml:space="preserve">Werksplanung und Materialfluss/ 
</t>
    </r>
    <r>
      <rPr>
        <b/>
        <sz val="10"/>
        <rFont val="Arial"/>
        <family val="2"/>
      </rPr>
      <t>Workflow and material flow</t>
    </r>
  </si>
  <si>
    <t>23.1</t>
  </si>
  <si>
    <r>
      <t xml:space="preserve">Verhindern Personalwege und Materialfluß eine negative Beeinflussung des Produktes (Crosskontamination)?
</t>
    </r>
    <r>
      <rPr>
        <b/>
        <sz val="8"/>
        <rFont val="Arial"/>
        <family val="2"/>
      </rPr>
      <t xml:space="preserve">Do personnel routes and material flow prevent negative influence of products (cross-contamination)?          </t>
    </r>
    <r>
      <rPr>
        <b/>
        <sz val="10"/>
        <rFont val="Arial"/>
        <family val="2"/>
      </rPr>
      <t xml:space="preserve">                           </t>
    </r>
  </si>
  <si>
    <r>
      <t xml:space="preserve">Gebäude und Infrastruktur/ 
</t>
    </r>
    <r>
      <rPr>
        <b/>
        <sz val="10"/>
        <rFont val="Arial"/>
        <family val="2"/>
      </rPr>
      <t>Buildings and infrastructure</t>
    </r>
  </si>
  <si>
    <t>24.1</t>
  </si>
  <si>
    <r>
      <t xml:space="preserve">Ist das Gebäude in gutem Zustand (Wände mit intaktem Anstrich ohne Schimmel, Böden intakt ohne Pfützenbildung)?                                          
</t>
    </r>
    <r>
      <rPr>
        <sz val="8"/>
        <rFont val="Arial"/>
        <family val="2"/>
      </rPr>
      <t>Is the state of repair good (walls with intact coat of paint without mould, intact ground without ponding)?</t>
    </r>
  </si>
  <si>
    <t>24.2</t>
  </si>
  <si>
    <r>
      <t xml:space="preserve">Sind die Werkzeuge und Arbeitsplätze in einem guten Zustand?                                                           
</t>
    </r>
    <r>
      <rPr>
        <sz val="8"/>
        <rFont val="Arial"/>
        <family val="2"/>
      </rPr>
      <t>Are tools and workplaces in a good condition?</t>
    </r>
  </si>
  <si>
    <t>24.3</t>
  </si>
  <si>
    <r>
      <t xml:space="preserve">Wird das Eindringen von Schädlingen verhindert? 
</t>
    </r>
    <r>
      <rPr>
        <sz val="8"/>
        <rFont val="Arial"/>
        <family val="2"/>
      </rPr>
      <t xml:space="preserve">Is the infiltration of vermin prevented?   </t>
    </r>
  </si>
  <si>
    <r>
      <t xml:space="preserve">Instandhaltung/ 
</t>
    </r>
    <r>
      <rPr>
        <b/>
        <sz val="10"/>
        <rFont val="Arial"/>
        <family val="2"/>
      </rPr>
      <t>Maintenance</t>
    </r>
  </si>
  <si>
    <t>25.1</t>
  </si>
  <si>
    <r>
      <t xml:space="preserve">Gibt es einen festgelegten Wartungsplan?
</t>
    </r>
    <r>
      <rPr>
        <b/>
        <sz val="8"/>
        <rFont val="Arial"/>
        <family val="2"/>
      </rPr>
      <t>Does a service plan exist?</t>
    </r>
  </si>
  <si>
    <t>25.2</t>
  </si>
  <si>
    <r>
      <t xml:space="preserve">Werden Instandhaltungsmaßnahmen, insbesondere bei produktberührenden Teilen, erfaßt und ausgewertet?
</t>
    </r>
    <r>
      <rPr>
        <sz val="8"/>
        <rFont val="Arial"/>
        <family val="2"/>
      </rPr>
      <t>Are maintenance measures in particular with parts which come into contact with products recorded and evaluated?</t>
    </r>
  </si>
  <si>
    <t>25.3</t>
  </si>
  <si>
    <r>
      <t xml:space="preserve">Werden Anlagen nach Wartungs- und Instandsetzungsmaßnahmen gereinigt, geprüft und freigegeben?
</t>
    </r>
    <r>
      <rPr>
        <sz val="8"/>
        <rFont val="Arial"/>
        <family val="2"/>
      </rPr>
      <t>Are plants cleaned, checked and released after maintenance and repair service?</t>
    </r>
  </si>
  <si>
    <t>25.4</t>
  </si>
  <si>
    <r>
      <t xml:space="preserve">Werden an den relevanten Punkten lebensmitteltaugliche Schmiermittel eingesetzt?     </t>
    </r>
    <r>
      <rPr>
        <sz val="8"/>
        <rFont val="Arial"/>
        <family val="2"/>
      </rPr>
      <t>Are food safe lubricants used at relevant spots?</t>
    </r>
  </si>
  <si>
    <t>25.5</t>
  </si>
  <si>
    <r>
      <t xml:space="preserve">Wird eine negative Beeinflussung der Produkte durch Schmiermittel ausgeschlossen?
</t>
    </r>
    <r>
      <rPr>
        <sz val="8"/>
        <rFont val="Arial"/>
        <family val="2"/>
      </rPr>
      <t>Is a negative influence of products by lubricants excluded?</t>
    </r>
  </si>
  <si>
    <r>
      <t xml:space="preserve">Reinigung/ 
</t>
    </r>
    <r>
      <rPr>
        <b/>
        <sz val="10"/>
        <rFont val="Arial"/>
        <family val="2"/>
      </rPr>
      <t>Cleaning</t>
    </r>
  </si>
  <si>
    <t>26.1</t>
  </si>
  <si>
    <r>
      <t xml:space="preserve">Gibt es festgelegte Reinigungspläne?
</t>
    </r>
    <r>
      <rPr>
        <b/>
        <sz val="8"/>
        <rFont val="Arial"/>
        <family val="2"/>
      </rPr>
      <t>Do cleaning plans exist?</t>
    </r>
  </si>
  <si>
    <t>26.2</t>
  </si>
  <si>
    <r>
      <t xml:space="preserve">Gibt es schriftliche Reinigungsanweisungen?
</t>
    </r>
    <r>
      <rPr>
        <sz val="8"/>
        <rFont val="Arial"/>
        <family val="2"/>
      </rPr>
      <t>Do written cleaning orders exist?</t>
    </r>
  </si>
  <si>
    <t>26.3</t>
  </si>
  <si>
    <r>
      <t xml:space="preserve">Wird der Reinigungserfolg regelmäßig überprüft?
</t>
    </r>
    <r>
      <rPr>
        <sz val="8"/>
        <rFont val="Arial"/>
        <family val="2"/>
      </rPr>
      <t>Is cleaning success checked regularly?</t>
    </r>
  </si>
  <si>
    <t>26.4</t>
  </si>
  <si>
    <r>
      <t xml:space="preserve">Werden regelmäßig Überprüfungen auf evtl. Reinigungsmittelreste durchgeführt?
</t>
    </r>
    <r>
      <rPr>
        <sz val="8"/>
        <rFont val="Arial"/>
        <family val="2"/>
      </rPr>
      <t>Are screenings on cleansing agent residues carried out regularly?</t>
    </r>
  </si>
  <si>
    <t>26.5</t>
  </si>
  <si>
    <r>
      <t xml:space="preserve">Werden im Produktionsbereich nur Tagesmengen an Reinigungsmitteln gelagert? </t>
    </r>
    <r>
      <rPr>
        <sz val="8"/>
        <rFont val="Arial"/>
        <family val="2"/>
      </rPr>
      <t xml:space="preserve"> 
Are only daily quantities of cleaning agents stored in the production area?          </t>
    </r>
    <r>
      <rPr>
        <sz val="10"/>
        <rFont val="Arial"/>
        <family val="2"/>
      </rPr>
      <t xml:space="preserve">                     </t>
    </r>
  </si>
  <si>
    <r>
      <t xml:space="preserve">Abfall und Entsorgung/                      
</t>
    </r>
    <r>
      <rPr>
        <b/>
        <sz val="10"/>
        <rFont val="Arial"/>
        <family val="2"/>
      </rPr>
      <t>Rubbish and waste disposal</t>
    </r>
  </si>
  <si>
    <t>27.1</t>
  </si>
  <si>
    <r>
      <t xml:space="preserve">Ist eine negative Beeinflussung von Produkten, Rohstoffen, Zusatzstoffen, Bedarfsgegenständen und Verpackungsmaterial durch Abfälle ausgeschlossen ?
</t>
    </r>
    <r>
      <rPr>
        <sz val="8"/>
        <rFont val="Arial"/>
        <family val="2"/>
      </rPr>
      <t>Is a negative influence of products, raw materials, additives, commodities and packaging by rubbish excluded?</t>
    </r>
  </si>
  <si>
    <t>27.2</t>
  </si>
  <si>
    <r>
      <t xml:space="preserve">Werden die Abfälle regelmäßig durch eine zugelassenen Entsorger abgeholt?
</t>
    </r>
    <r>
      <rPr>
        <sz val="8"/>
        <rFont val="Arial"/>
        <family val="2"/>
      </rPr>
      <t>Is rubbish regularly collected by authorized waste disposal companies?</t>
    </r>
    <r>
      <rPr>
        <sz val="10"/>
        <rFont val="Arial"/>
        <family val="2"/>
      </rPr>
      <t xml:space="preserve">                      </t>
    </r>
  </si>
  <si>
    <r>
      <t xml:space="preserve">Schädlingsbekämpfung/
</t>
    </r>
    <r>
      <rPr>
        <b/>
        <sz val="10"/>
        <rFont val="Arial"/>
        <family val="2"/>
      </rPr>
      <t>Pest control</t>
    </r>
  </si>
  <si>
    <t>28.1</t>
  </si>
  <si>
    <r>
      <t xml:space="preserve">Setzen sie zur Schädlingsbekämpfung einen Dienstleister ein?
</t>
    </r>
    <r>
      <rPr>
        <sz val="8"/>
        <rFont val="Arial"/>
        <family val="2"/>
      </rPr>
      <t xml:space="preserve">Do you use service providers for pest control?   </t>
    </r>
  </si>
  <si>
    <t>28.2</t>
  </si>
  <si>
    <r>
      <t xml:space="preserve">Sind Giftköder im Produktionsbereich untersagt?
</t>
    </r>
    <r>
      <rPr>
        <sz val="8"/>
        <rFont val="Arial"/>
        <family val="2"/>
      </rPr>
      <t>Are toxic bait forbidden in the production area?</t>
    </r>
  </si>
  <si>
    <t>28.3</t>
  </si>
  <si>
    <r>
      <t xml:space="preserve">Sind die Fluginsektenfallen so positioniert, dass Produkte nicht kontaminiert werden? 
</t>
    </r>
    <r>
      <rPr>
        <sz val="8"/>
        <rFont val="Arial"/>
        <family val="2"/>
      </rPr>
      <t xml:space="preserve">Are the flying insect traps positioned so that products cannot be contaminated? </t>
    </r>
  </si>
  <si>
    <t>28.4</t>
  </si>
  <si>
    <r>
      <t xml:space="preserve">Leiten sie aus dem Schädlingsbefall Bekämpfungsmaßnahmen ein?
</t>
    </r>
    <r>
      <rPr>
        <b/>
        <sz val="8"/>
        <rFont val="Arial"/>
        <family val="2"/>
      </rPr>
      <t>Do you introduce pesticide in case of pest infestation?</t>
    </r>
  </si>
  <si>
    <t>28.5</t>
  </si>
  <si>
    <r>
      <t xml:space="preserve">Prüfen sie nach einer Schädlingsbekämpfung (z.B. Vernebelung) das Vorhandensein von Wirkstoffrückständen (z.B. PBO´s)?
</t>
    </r>
    <r>
      <rPr>
        <sz val="8"/>
        <rFont val="Arial"/>
        <family val="2"/>
      </rPr>
      <t>Do you check after pest control (for example fumigation) existence of active substance residues (for example PBOs)?</t>
    </r>
  </si>
  <si>
    <r>
      <t xml:space="preserve">Lagerung und Transport/                   
</t>
    </r>
    <r>
      <rPr>
        <b/>
        <sz val="10"/>
        <rFont val="Arial"/>
        <family val="2"/>
      </rPr>
      <t>Storage and transport</t>
    </r>
  </si>
  <si>
    <t>29.1</t>
  </si>
  <si>
    <r>
      <t xml:space="preserve">Wird eine negative Beeinflussung der Produkte durch Lagerhaltung und Transport verhindert?
</t>
    </r>
    <r>
      <rPr>
        <b/>
        <sz val="8"/>
        <rFont val="Arial"/>
        <family val="2"/>
      </rPr>
      <t>Is a negative influence of products through storage and transport prevented?</t>
    </r>
  </si>
  <si>
    <t>29.2</t>
  </si>
  <si>
    <r>
      <t xml:space="preserve">Wird der Kunde bei Störungen während des Transportes verständigt ?
</t>
    </r>
    <r>
      <rPr>
        <sz val="8"/>
        <rFont val="Arial"/>
        <family val="2"/>
      </rPr>
      <t xml:space="preserve">Is the client notified of disturbances during transport?   </t>
    </r>
    <r>
      <rPr>
        <sz val="10"/>
        <rFont val="Arial"/>
        <family val="2"/>
      </rPr>
      <t xml:space="preserve">                       </t>
    </r>
  </si>
  <si>
    <r>
      <t xml:space="preserve">Personal/ 
</t>
    </r>
    <r>
      <rPr>
        <b/>
        <sz val="10"/>
        <rFont val="Arial"/>
        <family val="2"/>
      </rPr>
      <t>Personnel</t>
    </r>
  </si>
  <si>
    <t>30.1</t>
  </si>
  <si>
    <r>
      <t xml:space="preserve">Ist im Produktionsbereich das Rauchen untersagt?
</t>
    </r>
    <r>
      <rPr>
        <sz val="8"/>
        <rFont val="Arial"/>
        <family val="2"/>
      </rPr>
      <t>Is smoking prohibited in the production area?</t>
    </r>
  </si>
  <si>
    <t>30.2</t>
  </si>
  <si>
    <r>
      <t xml:space="preserve">Ist im Produktionsbereich das Essen und Trinken untersagt?
</t>
    </r>
    <r>
      <rPr>
        <sz val="8"/>
        <rFont val="Arial"/>
        <family val="2"/>
      </rPr>
      <t>Are food and drinks forbidden in production area?</t>
    </r>
  </si>
  <si>
    <r>
      <t xml:space="preserve">Umkleideräume/ 
</t>
    </r>
    <r>
      <rPr>
        <b/>
        <sz val="10"/>
        <rFont val="Arial"/>
        <family val="2"/>
      </rPr>
      <t>Changing room</t>
    </r>
  </si>
  <si>
    <t>31.1</t>
  </si>
  <si>
    <r>
      <t xml:space="preserve">Sind getrennte Spinde (Berufs- und Privatkleidung) vorhanden?
</t>
    </r>
    <r>
      <rPr>
        <sz val="8"/>
        <rFont val="Arial"/>
        <family val="2"/>
      </rPr>
      <t>Do separate lockers exist (working clothes and private clothes)?</t>
    </r>
  </si>
  <si>
    <r>
      <t xml:space="preserve">Toiletten und Handwaschbecken/ 
</t>
    </r>
    <r>
      <rPr>
        <b/>
        <sz val="10"/>
        <rFont val="Arial"/>
        <family val="2"/>
      </rPr>
      <t>Toilets and washbasins</t>
    </r>
  </si>
  <si>
    <t>32.1</t>
  </si>
  <si>
    <r>
      <t xml:space="preserve">Werden die Toiletten regelmäßig gereinigt (mind. einmal täglich)?
</t>
    </r>
    <r>
      <rPr>
        <sz val="8"/>
        <rFont val="Arial"/>
        <family val="2"/>
      </rPr>
      <t>Are toilets cleaned regularly (at least once a day)?</t>
    </r>
  </si>
  <si>
    <t>32.2</t>
  </si>
  <si>
    <r>
      <t xml:space="preserve">Sind die Handwaschbecken berührungsfrei ? 
</t>
    </r>
    <r>
      <rPr>
        <sz val="8"/>
        <rFont val="Arial"/>
        <family val="2"/>
      </rPr>
      <t>Are the sinks touch-free?</t>
    </r>
  </si>
  <si>
    <r>
      <t xml:space="preserve">Gesundheitsvorsorge/                      
</t>
    </r>
    <r>
      <rPr>
        <b/>
        <sz val="10"/>
        <rFont val="Arial"/>
        <family val="2"/>
      </rPr>
      <t>Health precaution</t>
    </r>
  </si>
  <si>
    <t>33.1</t>
  </si>
  <si>
    <r>
      <t xml:space="preserve">Gibt es eine Meldepflicht für Infektionskrankheiten?
</t>
    </r>
    <r>
      <rPr>
        <sz val="8"/>
        <rFont val="Arial"/>
        <family val="2"/>
      </rPr>
      <t>Is there a compulsory registration for infectious diseases?</t>
    </r>
  </si>
  <si>
    <t>33.2</t>
  </si>
  <si>
    <r>
      <t xml:space="preserve">Wird eine negative Beeinflussung von Produkten durch erkrankte Mitarbeiter ausgeschlossen?
</t>
    </r>
    <r>
      <rPr>
        <b/>
        <sz val="8"/>
        <rFont val="Arial"/>
        <family val="2"/>
      </rPr>
      <t>Is a negative influence of diseased employees on products impossible?</t>
    </r>
  </si>
  <si>
    <t>33.3</t>
  </si>
  <si>
    <r>
      <t xml:space="preserve">Werden Besucher und Monteure auf die Meldepflicht von Infektionskrankheiten aufmerksam gemacht?
</t>
    </r>
    <r>
      <rPr>
        <sz val="8"/>
        <rFont val="Arial"/>
        <family val="2"/>
      </rPr>
      <t>Are visitors and mechanics informed about compulsory registration of infectious diseases?</t>
    </r>
  </si>
  <si>
    <t>33.4</t>
  </si>
  <si>
    <r>
      <t xml:space="preserve">Ist eine negative Beeeinflussung von Produkten durch 1.Hilfe-Material ausgeschlossen?
</t>
    </r>
    <r>
      <rPr>
        <sz val="8"/>
        <rFont val="Arial"/>
        <family val="2"/>
      </rPr>
      <t>Is a negative influence of products through first-aid material excluded?</t>
    </r>
  </si>
  <si>
    <t>Hygienemanagement/                      
hygiene management</t>
  </si>
  <si>
    <t>34.1</t>
  </si>
  <si>
    <r>
      <t xml:space="preserve">Werden regelmäßig Hygienebegehungen  durchgeführt?                                                                                                
</t>
    </r>
    <r>
      <rPr>
        <b/>
        <sz val="8"/>
        <rFont val="Arial"/>
        <family val="2"/>
      </rPr>
      <t>Are hygiene inspections carried out regularly?</t>
    </r>
  </si>
  <si>
    <t>34.2</t>
  </si>
  <si>
    <r>
      <t xml:space="preserve">Liegt eine Hygienekonzept vor?
</t>
    </r>
    <r>
      <rPr>
        <sz val="8"/>
        <rFont val="Arial"/>
        <family val="2"/>
      </rPr>
      <t>Is there a hygiene plan?</t>
    </r>
  </si>
  <si>
    <t>34.3</t>
  </si>
  <si>
    <r>
      <t xml:space="preserve">Wird dieses Konzept regelmäßig überprüft?
</t>
    </r>
    <r>
      <rPr>
        <sz val="8"/>
        <rFont val="Arial"/>
        <family val="2"/>
      </rPr>
      <t>Is this plan checked regularly?</t>
    </r>
  </si>
  <si>
    <t>34.4</t>
  </si>
  <si>
    <r>
      <t xml:space="preserve">Werden nachweislich alle Mitarbeiter regelmäßig zu Hygienethemen geschult?                          
</t>
    </r>
    <r>
      <rPr>
        <sz val="8"/>
        <rFont val="Arial"/>
        <family val="2"/>
      </rPr>
      <t xml:space="preserve">Are all employees trained verifiable in hygiene?          </t>
    </r>
    <r>
      <rPr>
        <sz val="10"/>
        <rFont val="Arial"/>
        <family val="2"/>
      </rPr>
      <t xml:space="preserve">          </t>
    </r>
  </si>
  <si>
    <r>
      <t xml:space="preserve">Schmuck- und persönliche Gegenstände / 
</t>
    </r>
    <r>
      <rPr>
        <b/>
        <sz val="10"/>
        <rFont val="Arial"/>
        <family val="2"/>
      </rPr>
      <t>Jewellery and personal objects</t>
    </r>
  </si>
  <si>
    <t>35.1</t>
  </si>
  <si>
    <r>
      <t xml:space="preserve">Sind Uhren, Schmuck und sichtbare Piercings im Produktionsbereich untersagt?
</t>
    </r>
    <r>
      <rPr>
        <sz val="8"/>
        <rFont val="Arial"/>
        <family val="2"/>
      </rPr>
      <t>Are watches, jewellery and visible piercings prohibited in production area?</t>
    </r>
  </si>
  <si>
    <r>
      <t xml:space="preserve">Schutzkleidung/ 
</t>
    </r>
    <r>
      <rPr>
        <b/>
        <sz val="10"/>
        <rFont val="Arial"/>
        <family val="2"/>
      </rPr>
      <t>Protective clothes</t>
    </r>
  </si>
  <si>
    <t>36.1</t>
  </si>
  <si>
    <r>
      <t xml:space="preserve">Wird eine einheitliche Schutzkleidung verwendet?
</t>
    </r>
    <r>
      <rPr>
        <sz val="8"/>
        <rFont val="Arial"/>
        <family val="2"/>
      </rPr>
      <t>Are uniform protective clothes used?</t>
    </r>
  </si>
  <si>
    <t>36.2</t>
  </si>
  <si>
    <r>
      <t xml:space="preserve">Wird diese Kleidung extern gereinigt?
</t>
    </r>
    <r>
      <rPr>
        <sz val="8"/>
        <rFont val="Arial"/>
        <family val="2"/>
      </rPr>
      <t>Are these clothes cleaned by service providers?</t>
    </r>
  </si>
  <si>
    <t>36.3</t>
  </si>
  <si>
    <r>
      <t xml:space="preserve">Werden Haarnetze und ggf. Bartschutz getragen?
</t>
    </r>
    <r>
      <rPr>
        <sz val="8"/>
        <rFont val="Arial"/>
        <family val="2"/>
      </rPr>
      <t>Do employees wear hairnets and if necessary beard protection?</t>
    </r>
  </si>
  <si>
    <r>
      <rPr>
        <b/>
        <sz val="10"/>
        <rFont val="Arial"/>
        <family val="2"/>
      </rPr>
      <t xml:space="preserve">Manufacturer and supplier Self Assessment Questionnaire feed
</t>
    </r>
    <r>
      <rPr>
        <b/>
        <sz val="14"/>
        <rFont val="Arial"/>
        <family val="2"/>
      </rPr>
      <t xml:space="preserve">             </t>
    </r>
  </si>
  <si>
    <r>
      <t xml:space="preserve">Zertifizierung nach GMP+/ Ergebnis
</t>
    </r>
    <r>
      <rPr>
        <sz val="8"/>
        <rFont val="Arial"/>
        <family val="2"/>
      </rPr>
      <t xml:space="preserve">Certification by GMP+/ Result
</t>
    </r>
    <r>
      <rPr>
        <b/>
        <sz val="8"/>
        <rFont val="Arial"/>
        <family val="2"/>
      </rPr>
      <t>Bei ja: nur Punkte 1 - 13 beantworten
Bei nein: Punkte 1 - 36 beantworten
if yes: answer only points 1 - 13
if no: answer points 1 - 36</t>
    </r>
  </si>
  <si>
    <r>
      <t xml:space="preserve">Zertifizierung nach QS/ Ergebnis
</t>
    </r>
    <r>
      <rPr>
        <sz val="8"/>
        <rFont val="Arial"/>
        <family val="2"/>
      </rPr>
      <t xml:space="preserve">Certification by QS/ Result
</t>
    </r>
    <r>
      <rPr>
        <b/>
        <sz val="8"/>
        <rFont val="Arial"/>
        <family val="2"/>
      </rPr>
      <t>Bei ja: nur Punkte 1 - 13 beantworten
Bei nein: Punkte 1 - 36 beantworten
if yes: answer only points 1 - 13
if no: answer points 1 - 36</t>
    </r>
  </si>
  <si>
    <r>
      <t xml:space="preserve">Zertifizierung nach IFS oder BRC Ergebnis
</t>
    </r>
    <r>
      <rPr>
        <sz val="8"/>
        <rFont val="Arial"/>
        <family val="2"/>
      </rPr>
      <t xml:space="preserve">Certification by/ Result IFS or BRC
</t>
    </r>
    <r>
      <rPr>
        <b/>
        <sz val="8"/>
        <rFont val="Arial"/>
        <family val="2"/>
      </rPr>
      <t>Bei ja: nur Punkte 1 - 13 beantworten
Bei nein: Punkte 1 - 36 beantworten
if yes: answer only points 1 - 13
if no: answer points 1 - 36</t>
    </r>
  </si>
  <si>
    <r>
      <t xml:space="preserve">Zertifizierung nach Ovocom/ Ergebnis
</t>
    </r>
    <r>
      <rPr>
        <sz val="8"/>
        <rFont val="Arial"/>
        <family val="2"/>
      </rPr>
      <t xml:space="preserve">Certification by/ Result Ovocom
</t>
    </r>
    <r>
      <rPr>
        <b/>
        <sz val="8"/>
        <rFont val="Arial"/>
        <family val="2"/>
      </rPr>
      <t>Bei ja: nur Punkte 1 - 13 beantworten
Bei nein: Punkte 1 - 36 beantworten
if yes: answer only points 1 - 13
if no: answer points 1 - 36</t>
    </r>
  </si>
  <si>
    <t>x</t>
  </si>
  <si>
    <r>
      <t xml:space="preserve">Umwelt-Zertifizierung (z.B. nach 14001 oder EMAS) / Ergebnis
</t>
    </r>
    <r>
      <rPr>
        <sz val="8"/>
        <rFont val="Arial"/>
        <family val="2"/>
      </rPr>
      <t>Eco-Certification (e.g. by ISO 14001 or EMAS) / Result</t>
    </r>
  </si>
  <si>
    <t>Aufbewahrung ausgefülltes Formular: 3 Jahre, Bremen GBS Corp. Proc. (Excel), SAP/ DVS (pdf)</t>
  </si>
  <si>
    <r>
      <t xml:space="preserve">Arbeitssicherheits-Zertifizierung (z.B. nach OHSAS 18001, 45001 oder SCC) / Ergebnis
</t>
    </r>
    <r>
      <rPr>
        <sz val="8"/>
        <rFont val="Arial"/>
        <family val="2"/>
      </rPr>
      <t>Occupational safety certification (e.g. by OHSAS 18001, 45001 or SCC) / Result</t>
    </r>
  </si>
  <si>
    <t>5.10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</si>
</sst>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7"/>
      <name val="Arial"/>
      <family val="2"/>
    </font>
    <font>
      <sz val="7.5"/>
      <name val="Arial"/>
      <family val="2"/>
    </font>
    <font>
      <i/>
      <sz val="10"/>
      <color rgb="FF0070C0"/>
      <name val="Arial"/>
      <family val="2"/>
    </font>
  </fonts>
  <fills count="5">
    <fill>
      <patternFill patternType="none"/>
    </fill>
    <fill>
      <patternFill patternType="gray125"/>
    </fill>
    <fill>
      <gradientFill degree="90">
        <stop position="0">
          <color rgb="FF0066FF"/>
        </stop>
        <stop position="1">
          <color rgb="FF92D050"/>
        </stop>
      </gradient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3" fillId="2" borderId="3" xfId="1" applyFont="1" applyFill="1" applyBorder="1" applyAlignment="1" applyProtection="1">
      <alignment horizontal="left" vertical="top" wrapText="1"/>
      <protection hidden="1"/>
    </xf>
    <xf numFmtId="0" fontId="3" fillId="3" borderId="1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 applyProtection="1">
      <alignment horizontal="left" vertical="top" wrapText="1"/>
      <protection hidden="1"/>
    </xf>
    <xf numFmtId="0" fontId="3" fillId="2" borderId="1" xfId="1" applyFont="1" applyFill="1" applyBorder="1" applyAlignment="1" applyProtection="1">
      <alignment horizontal="left" vertical="top" wrapText="1"/>
      <protection hidden="1"/>
    </xf>
    <xf numFmtId="0" fontId="6" fillId="2" borderId="4" xfId="1" applyFont="1" applyFill="1" applyBorder="1" applyAlignment="1" applyProtection="1">
      <alignment horizontal="center" vertical="center" wrapText="1"/>
    </xf>
    <xf numFmtId="0" fontId="6" fillId="2" borderId="1" xfId="1" applyFont="1" applyFill="1" applyBorder="1" applyAlignment="1" applyProtection="1">
      <alignment horizontal="center" vertical="center" wrapText="1"/>
    </xf>
    <xf numFmtId="49" fontId="1" fillId="0" borderId="3" xfId="1" applyNumberFormat="1" applyFont="1" applyFill="1" applyBorder="1" applyAlignment="1" applyProtection="1">
      <alignment horizontal="left" vertical="top" wrapText="1"/>
      <protection hidden="1"/>
    </xf>
    <xf numFmtId="0" fontId="3" fillId="0" borderId="1" xfId="1" applyFont="1" applyFill="1" applyBorder="1" applyAlignment="1" applyProtection="1">
      <alignment horizontal="left" vertical="top" wrapText="1"/>
      <protection hidden="1"/>
    </xf>
    <xf numFmtId="0" fontId="1" fillId="0" borderId="1" xfId="1" applyFont="1" applyBorder="1" applyAlignment="1">
      <alignment horizontal="center" vertical="center"/>
    </xf>
    <xf numFmtId="49" fontId="1" fillId="0" borderId="3" xfId="1" applyNumberFormat="1" applyFont="1" applyBorder="1" applyAlignment="1" applyProtection="1">
      <alignment horizontal="left" vertical="top" wrapText="1"/>
      <protection hidden="1"/>
    </xf>
    <xf numFmtId="0" fontId="1" fillId="0" borderId="1" xfId="1" applyFont="1" applyFill="1" applyBorder="1" applyAlignment="1" applyProtection="1">
      <alignment horizontal="left" vertical="top" wrapText="1"/>
      <protection hidden="1"/>
    </xf>
    <xf numFmtId="0" fontId="1" fillId="0" borderId="1" xfId="1" applyFont="1" applyBorder="1" applyAlignment="1" applyProtection="1">
      <alignment horizontal="left" vertical="top" wrapText="1"/>
      <protection hidden="1"/>
    </xf>
    <xf numFmtId="49" fontId="3" fillId="0" borderId="3" xfId="1" applyNumberFormat="1" applyFont="1" applyBorder="1" applyAlignment="1" applyProtection="1">
      <alignment horizontal="left" vertical="top" wrapText="1"/>
      <protection hidden="1"/>
    </xf>
    <xf numFmtId="0" fontId="1" fillId="0" borderId="2" xfId="1" applyBorder="1" applyAlignment="1">
      <alignment horizontal="center"/>
    </xf>
    <xf numFmtId="0" fontId="1" fillId="0" borderId="2" xfId="1" applyBorder="1"/>
    <xf numFmtId="0" fontId="3" fillId="3" borderId="2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 applyProtection="1">
      <alignment horizontal="left" vertical="top" wrapText="1"/>
      <protection hidden="1"/>
    </xf>
    <xf numFmtId="0" fontId="9" fillId="2" borderId="4" xfId="1" applyFont="1" applyFill="1" applyBorder="1" applyAlignment="1" applyProtection="1">
      <alignment horizontal="center" vertical="center" wrapText="1"/>
    </xf>
    <xf numFmtId="0" fontId="9" fillId="2" borderId="1" xfId="1" applyFont="1" applyFill="1" applyBorder="1" applyAlignment="1" applyProtection="1">
      <alignment horizontal="center" vertical="center" wrapText="1"/>
    </xf>
    <xf numFmtId="0" fontId="3" fillId="0" borderId="1" xfId="1" applyFont="1" applyBorder="1" applyAlignment="1" applyProtection="1">
      <alignment horizontal="left" vertical="top" wrapText="1"/>
      <protection hidden="1"/>
    </xf>
    <xf numFmtId="0" fontId="1" fillId="0" borderId="1" xfId="1" applyFont="1" applyBorder="1" applyAlignment="1" applyProtection="1">
      <alignment horizontal="center" vertical="center" wrapText="1"/>
      <protection locked="0"/>
    </xf>
    <xf numFmtId="0" fontId="1" fillId="0" borderId="4" xfId="1" applyFont="1" applyBorder="1" applyAlignment="1">
      <alignment horizontal="center" vertical="center"/>
    </xf>
    <xf numFmtId="0" fontId="1" fillId="0" borderId="1" xfId="1" applyFont="1" applyFill="1" applyBorder="1" applyAlignment="1" applyProtection="1">
      <alignment horizontal="center" vertical="center" wrapText="1"/>
      <protection locked="0"/>
    </xf>
    <xf numFmtId="0" fontId="1" fillId="0" borderId="1" xfId="1" applyFont="1" applyBorder="1" applyAlignment="1" applyProtection="1">
      <alignment vertical="top" wrapText="1"/>
      <protection hidden="1"/>
    </xf>
    <xf numFmtId="0" fontId="6" fillId="2" borderId="1" xfId="1" applyFont="1" applyFill="1" applyBorder="1" applyAlignment="1" applyProtection="1">
      <alignment horizontal="left" vertical="top" wrapText="1"/>
      <protection hidden="1"/>
    </xf>
    <xf numFmtId="0" fontId="1" fillId="4" borderId="1" xfId="1" applyFont="1" applyFill="1" applyBorder="1" applyAlignment="1" applyProtection="1">
      <alignment horizontal="center" vertical="center" wrapText="1"/>
      <protection locked="0"/>
    </xf>
    <xf numFmtId="0" fontId="1" fillId="0" borderId="1" xfId="1" applyFont="1" applyBorder="1" applyAlignment="1" applyProtection="1">
      <alignment horizontal="left" vertical="center" wrapText="1"/>
      <protection hidden="1"/>
    </xf>
    <xf numFmtId="0" fontId="1" fillId="0" borderId="0" xfId="1" applyAlignment="1">
      <alignment horizontal="center" vertical="center"/>
    </xf>
    <xf numFmtId="0" fontId="3" fillId="2" borderId="4" xfId="1" applyFont="1" applyFill="1" applyBorder="1" applyAlignment="1" applyProtection="1">
      <alignment horizontal="center" vertical="center" wrapText="1"/>
      <protection hidden="1"/>
    </xf>
    <xf numFmtId="0" fontId="3" fillId="2" borderId="1" xfId="1" applyFont="1" applyFill="1" applyBorder="1" applyAlignment="1" applyProtection="1">
      <alignment horizontal="center" vertical="center" wrapText="1"/>
      <protection hidden="1"/>
    </xf>
    <xf numFmtId="0" fontId="3" fillId="0" borderId="8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10" fillId="3" borderId="8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top"/>
    </xf>
    <xf numFmtId="0" fontId="1" fillId="0" borderId="0" xfId="1" applyAlignment="1">
      <alignment horizontal="left" vertical="top"/>
    </xf>
    <xf numFmtId="0" fontId="1" fillId="0" borderId="0" xfId="1" applyFont="1" applyBorder="1" applyAlignment="1">
      <alignment horizontal="center" vertical="center"/>
    </xf>
    <xf numFmtId="0" fontId="1" fillId="0" borderId="0" xfId="1" applyFont="1" applyBorder="1"/>
    <xf numFmtId="0" fontId="3" fillId="3" borderId="8" xfId="1" applyFont="1" applyFill="1" applyBorder="1" applyAlignment="1" applyProtection="1">
      <alignment horizontal="center" vertical="center" wrapText="1"/>
      <protection hidden="1"/>
    </xf>
    <xf numFmtId="0" fontId="3" fillId="3" borderId="1" xfId="1" applyFont="1" applyFill="1" applyBorder="1" applyAlignment="1" applyProtection="1">
      <alignment horizontal="center" vertical="center" wrapText="1"/>
      <protection hidden="1"/>
    </xf>
    <xf numFmtId="0" fontId="1" fillId="0" borderId="0" xfId="1" applyProtection="1">
      <protection hidden="1"/>
    </xf>
    <xf numFmtId="0" fontId="1" fillId="2" borderId="1" xfId="1" applyFont="1" applyFill="1" applyBorder="1" applyAlignment="1" applyProtection="1">
      <alignment horizontal="center" vertical="center" wrapText="1"/>
      <protection hidden="1"/>
    </xf>
    <xf numFmtId="0" fontId="1" fillId="0" borderId="1" xfId="1" applyFont="1" applyBorder="1" applyAlignment="1" applyProtection="1">
      <alignment horizontal="center" vertical="center"/>
      <protection hidden="1"/>
    </xf>
    <xf numFmtId="0" fontId="1" fillId="0" borderId="1" xfId="1" applyFont="1" applyFill="1" applyBorder="1" applyAlignment="1" applyProtection="1">
      <alignment horizontal="center" vertical="center"/>
      <protection hidden="1"/>
    </xf>
    <xf numFmtId="0" fontId="1" fillId="0" borderId="0" xfId="1" applyFill="1" applyProtection="1">
      <protection hidden="1"/>
    </xf>
    <xf numFmtId="0" fontId="1" fillId="0" borderId="0" xfId="1" applyAlignment="1" applyProtection="1">
      <alignment horizontal="left" vertical="top" wrapText="1"/>
      <protection hidden="1"/>
    </xf>
    <xf numFmtId="0" fontId="1" fillId="0" borderId="0" xfId="1" applyBorder="1" applyAlignment="1" applyProtection="1">
      <alignment horizontal="left" vertical="top" wrapText="1"/>
      <protection hidden="1"/>
    </xf>
    <xf numFmtId="0" fontId="1" fillId="0" borderId="0" xfId="1" applyBorder="1" applyAlignment="1" applyProtection="1">
      <alignment horizontal="center" vertical="center" wrapText="1"/>
      <protection hidden="1"/>
    </xf>
    <xf numFmtId="0" fontId="1" fillId="0" borderId="0" xfId="1" applyBorder="1" applyAlignment="1" applyProtection="1">
      <alignment wrapText="1"/>
      <protection hidden="1"/>
    </xf>
    <xf numFmtId="0" fontId="1" fillId="0" borderId="0" xfId="1" applyAlignment="1" applyProtection="1">
      <alignment horizontal="left" vertical="top"/>
      <protection hidden="1"/>
    </xf>
    <xf numFmtId="0" fontId="1" fillId="0" borderId="0" xfId="1" applyBorder="1" applyAlignment="1" applyProtection="1">
      <alignment horizontal="center" vertical="center"/>
      <protection hidden="1"/>
    </xf>
    <xf numFmtId="0" fontId="1" fillId="0" borderId="0" xfId="1" applyBorder="1" applyProtection="1">
      <protection hidden="1"/>
    </xf>
    <xf numFmtId="0" fontId="3" fillId="3" borderId="3" xfId="1" applyFont="1" applyFill="1" applyBorder="1" applyAlignment="1" applyProtection="1">
      <alignment horizontal="center" vertical="center" wrapText="1"/>
      <protection hidden="1"/>
    </xf>
    <xf numFmtId="0" fontId="1" fillId="0" borderId="0" xfId="1" applyAlignment="1" applyProtection="1">
      <alignment horizontal="center" vertical="center"/>
      <protection hidden="1"/>
    </xf>
    <xf numFmtId="0" fontId="1" fillId="0" borderId="1" xfId="1" applyFont="1" applyBorder="1" applyAlignment="1" applyProtection="1">
      <alignment horizontal="center" vertical="center" wrapText="1"/>
      <protection locked="0"/>
    </xf>
    <xf numFmtId="0" fontId="1" fillId="0" borderId="1" xfId="1" applyFont="1" applyBorder="1" applyAlignment="1" applyProtection="1">
      <alignment horizontal="left" vertical="top" wrapText="1"/>
      <protection hidden="1"/>
    </xf>
    <xf numFmtId="0" fontId="1" fillId="0" borderId="0" xfId="1" applyFont="1" applyBorder="1" applyAlignment="1"/>
    <xf numFmtId="0" fontId="1" fillId="0" borderId="0" xfId="1" applyFont="1" applyBorder="1" applyAlignment="1">
      <alignment horizontal="left" vertical="top"/>
    </xf>
    <xf numFmtId="0" fontId="1" fillId="0" borderId="0" xfId="1" applyFont="1" applyBorder="1" applyAlignment="1">
      <alignment horizontal="left" vertical="top" wrapText="1"/>
    </xf>
    <xf numFmtId="49" fontId="14" fillId="0" borderId="3" xfId="1" applyNumberFormat="1" applyFont="1" applyBorder="1" applyAlignment="1" applyProtection="1">
      <alignment horizontal="left" vertical="top" wrapText="1"/>
      <protection hidden="1"/>
    </xf>
    <xf numFmtId="0" fontId="9" fillId="0" borderId="9" xfId="1" applyFont="1" applyBorder="1" applyAlignment="1" applyProtection="1">
      <alignment horizontal="left" vertical="top" wrapText="1"/>
      <protection hidden="1"/>
    </xf>
    <xf numFmtId="0" fontId="9" fillId="0" borderId="0" xfId="1" applyFont="1" applyBorder="1" applyAlignment="1" applyProtection="1">
      <alignment horizontal="left" vertical="top" wrapText="1"/>
      <protection hidden="1"/>
    </xf>
    <xf numFmtId="0" fontId="1" fillId="0" borderId="0" xfId="1" applyFont="1" applyBorder="1" applyAlignment="1" applyProtection="1">
      <protection hidden="1"/>
    </xf>
    <xf numFmtId="0" fontId="13" fillId="0" borderId="0" xfId="1" applyFont="1" applyAlignment="1">
      <alignment horizontal="center" vertical="top"/>
    </xf>
    <xf numFmtId="0" fontId="1" fillId="0" borderId="1" xfId="1" applyFont="1" applyBorder="1" applyAlignment="1" applyProtection="1">
      <alignment horizontal="center" vertical="center" wrapText="1"/>
      <protection locked="0"/>
    </xf>
    <xf numFmtId="0" fontId="11" fillId="0" borderId="9" xfId="1" applyNumberFormat="1" applyFont="1" applyBorder="1" applyAlignment="1" applyProtection="1">
      <alignment horizontal="center" vertical="center" wrapText="1"/>
      <protection hidden="1"/>
    </xf>
    <xf numFmtId="0" fontId="7" fillId="0" borderId="0" xfId="1" applyFont="1" applyBorder="1" applyAlignment="1" applyProtection="1">
      <alignment horizontal="left" vertical="center" wrapText="1"/>
      <protection hidden="1"/>
    </xf>
    <xf numFmtId="0" fontId="1" fillId="0" borderId="0" xfId="1" applyBorder="1" applyAlignment="1" applyProtection="1">
      <alignment horizontal="left" vertical="center"/>
      <protection hidden="1"/>
    </xf>
    <xf numFmtId="0" fontId="1" fillId="0" borderId="2" xfId="1" applyBorder="1" applyAlignment="1" applyProtection="1">
      <alignment vertical="top"/>
      <protection locked="0"/>
    </xf>
    <xf numFmtId="0" fontId="1" fillId="0" borderId="2" xfId="1" applyFont="1" applyBorder="1" applyAlignment="1" applyProtection="1">
      <alignment vertical="top" wrapText="1"/>
      <protection locked="0"/>
    </xf>
    <xf numFmtId="0" fontId="1" fillId="2" borderId="1" xfId="1" applyFont="1" applyFill="1" applyBorder="1" applyAlignment="1" applyProtection="1">
      <alignment horizontal="center" vertical="top" wrapText="1"/>
      <protection hidden="1"/>
    </xf>
    <xf numFmtId="49" fontId="1" fillId="0" borderId="6" xfId="1" applyNumberFormat="1" applyFont="1" applyBorder="1" applyAlignment="1" applyProtection="1">
      <alignment horizontal="left" vertical="top" wrapText="1"/>
      <protection hidden="1"/>
    </xf>
    <xf numFmtId="0" fontId="1" fillId="0" borderId="7" xfId="1" applyBorder="1" applyAlignment="1" applyProtection="1">
      <alignment horizontal="left" vertical="top" wrapText="1"/>
      <protection hidden="1"/>
    </xf>
    <xf numFmtId="0" fontId="1" fillId="0" borderId="1" xfId="1" applyFont="1" applyBorder="1" applyAlignment="1" applyProtection="1">
      <alignment horizontal="left" vertical="top" wrapText="1"/>
      <protection hidden="1"/>
    </xf>
    <xf numFmtId="0" fontId="1" fillId="4" borderId="1" xfId="1" applyFont="1" applyFill="1" applyBorder="1" applyAlignment="1" applyProtection="1">
      <alignment horizontal="center" vertical="center" wrapText="1"/>
      <protection locked="0"/>
    </xf>
    <xf numFmtId="0" fontId="1" fillId="0" borderId="1" xfId="1" applyBorder="1" applyAlignment="1" applyProtection="1">
      <alignment horizontal="center" vertical="center" wrapText="1"/>
      <protection locked="0"/>
    </xf>
    <xf numFmtId="0" fontId="1" fillId="0" borderId="1" xfId="1" applyFont="1" applyFill="1" applyBorder="1" applyAlignment="1" applyProtection="1">
      <alignment horizontal="center" vertical="center" wrapText="1"/>
      <protection locked="0"/>
    </xf>
    <xf numFmtId="0" fontId="2" fillId="0" borderId="2" xfId="1" applyFont="1" applyBorder="1" applyAlignment="1" applyProtection="1">
      <alignment horizontal="left" vertical="center" wrapText="1"/>
      <protection hidden="1"/>
    </xf>
    <xf numFmtId="0" fontId="4" fillId="0" borderId="1" xfId="1" applyFont="1" applyFill="1" applyBorder="1" applyAlignment="1" applyProtection="1">
      <alignment horizontal="left" vertical="center" wrapText="1"/>
      <protection hidden="1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H102"/>
  <sheetViews>
    <sheetView showGridLines="0" tabSelected="1" zoomScaleNormal="100" zoomScaleSheetLayoutView="90" zoomScalePageLayoutView="80" workbookViewId="0">
      <selection activeCell="C4" sqref="C4:E4"/>
    </sheetView>
  </sheetViews>
  <sheetFormatPr baseColWidth="10" defaultRowHeight="12.75" x14ac:dyDescent="0.2"/>
  <cols>
    <col min="1" max="1" width="6.140625" style="39" customWidth="1"/>
    <col min="2" max="2" width="41.5703125" style="62" customWidth="1"/>
    <col min="3" max="3" width="6.85546875" style="40" customWidth="1"/>
    <col min="4" max="4" width="7.7109375" style="41" customWidth="1"/>
    <col min="5" max="5" width="31.85546875" style="41" customWidth="1"/>
    <col min="6" max="6" width="7.28515625" style="1" hidden="1" customWidth="1"/>
    <col min="7" max="7" width="7.28515625" style="2" hidden="1" customWidth="1"/>
    <col min="8" max="8" width="7.5703125" style="2" hidden="1" customWidth="1"/>
    <col min="9" max="16384" width="11.42578125" style="2"/>
  </cols>
  <sheetData>
    <row r="1" spans="1:8" ht="37.5" customHeight="1" x14ac:dyDescent="0.2">
      <c r="A1" s="81" t="s">
        <v>330</v>
      </c>
      <c r="B1" s="81"/>
      <c r="C1" s="81"/>
      <c r="D1" s="81"/>
      <c r="E1" s="81"/>
      <c r="F1" s="1" t="s">
        <v>0</v>
      </c>
    </row>
    <row r="2" spans="1:8" ht="39" customHeight="1" x14ac:dyDescent="0.2">
      <c r="A2" s="3" t="s">
        <v>1</v>
      </c>
      <c r="B2" s="82" t="s">
        <v>2</v>
      </c>
      <c r="C2" s="82"/>
      <c r="D2" s="82"/>
      <c r="E2" s="82"/>
      <c r="H2" s="4" t="s">
        <v>3</v>
      </c>
    </row>
    <row r="3" spans="1:8" ht="17.100000000000001" customHeight="1" x14ac:dyDescent="0.2">
      <c r="A3" s="5">
        <v>1</v>
      </c>
      <c r="B3" s="6" t="s">
        <v>4</v>
      </c>
      <c r="C3" s="74" t="s">
        <v>5</v>
      </c>
      <c r="D3" s="74"/>
      <c r="E3" s="74"/>
      <c r="F3" s="7"/>
      <c r="G3" s="8"/>
      <c r="H3" s="8"/>
    </row>
    <row r="4" spans="1:8" ht="48.75" customHeight="1" x14ac:dyDescent="0.2">
      <c r="A4" s="9" t="s">
        <v>6</v>
      </c>
      <c r="B4" s="10" t="s">
        <v>7</v>
      </c>
      <c r="C4" s="80"/>
      <c r="D4" s="80"/>
      <c r="E4" s="80"/>
      <c r="H4" s="11">
        <f>IF(C4&gt;"",CODE(C4)+LEN(C4),0)</f>
        <v>0</v>
      </c>
    </row>
    <row r="5" spans="1:8" ht="30" customHeight="1" x14ac:dyDescent="0.2">
      <c r="A5" s="9" t="s">
        <v>8</v>
      </c>
      <c r="B5" s="10" t="s">
        <v>9</v>
      </c>
      <c r="C5" s="80"/>
      <c r="D5" s="80"/>
      <c r="E5" s="80"/>
      <c r="H5" s="11">
        <f t="shared" ref="H5:H38" si="0">IF(C5&gt;"",CODE(C5)+LEN(C5),0)</f>
        <v>0</v>
      </c>
    </row>
    <row r="6" spans="1:8" ht="53.25" customHeight="1" x14ac:dyDescent="0.2">
      <c r="A6" s="12" t="s">
        <v>10</v>
      </c>
      <c r="B6" s="10" t="s">
        <v>11</v>
      </c>
      <c r="C6" s="80"/>
      <c r="D6" s="80"/>
      <c r="E6" s="80"/>
      <c r="H6" s="11">
        <f t="shared" si="0"/>
        <v>0</v>
      </c>
    </row>
    <row r="7" spans="1:8" x14ac:dyDescent="0.2">
      <c r="A7" s="12" t="s">
        <v>12</v>
      </c>
      <c r="B7" s="13" t="s">
        <v>13</v>
      </c>
      <c r="C7" s="80"/>
      <c r="D7" s="80"/>
      <c r="E7" s="80"/>
      <c r="H7" s="11">
        <f t="shared" si="0"/>
        <v>0</v>
      </c>
    </row>
    <row r="8" spans="1:8" ht="24" x14ac:dyDescent="0.2">
      <c r="A8" s="12" t="s">
        <v>14</v>
      </c>
      <c r="B8" s="10" t="s">
        <v>15</v>
      </c>
      <c r="C8" s="80"/>
      <c r="D8" s="80"/>
      <c r="E8" s="80"/>
      <c r="H8" s="11">
        <f t="shared" si="0"/>
        <v>0</v>
      </c>
    </row>
    <row r="9" spans="1:8" ht="35.25" x14ac:dyDescent="0.2">
      <c r="A9" s="12" t="s">
        <v>16</v>
      </c>
      <c r="B9" s="13" t="s">
        <v>17</v>
      </c>
      <c r="C9" s="68"/>
      <c r="D9" s="68"/>
      <c r="E9" s="68"/>
      <c r="H9" s="11">
        <f t="shared" si="0"/>
        <v>0</v>
      </c>
    </row>
    <row r="10" spans="1:8" ht="24" x14ac:dyDescent="0.2">
      <c r="A10" s="12" t="s">
        <v>18</v>
      </c>
      <c r="B10" s="13" t="s">
        <v>19</v>
      </c>
      <c r="C10" s="68"/>
      <c r="D10" s="68"/>
      <c r="E10" s="68"/>
      <c r="H10" s="11">
        <f t="shared" si="0"/>
        <v>0</v>
      </c>
    </row>
    <row r="11" spans="1:8" ht="24" x14ac:dyDescent="0.2">
      <c r="A11" s="12" t="s">
        <v>20</v>
      </c>
      <c r="B11" s="13" t="s">
        <v>21</v>
      </c>
      <c r="C11" s="68"/>
      <c r="D11" s="68"/>
      <c r="E11" s="68"/>
      <c r="H11" s="11">
        <f t="shared" si="0"/>
        <v>0</v>
      </c>
    </row>
    <row r="12" spans="1:8" ht="24" x14ac:dyDescent="0.2">
      <c r="A12" s="12" t="s">
        <v>22</v>
      </c>
      <c r="B12" s="13" t="s">
        <v>23</v>
      </c>
      <c r="C12" s="68"/>
      <c r="D12" s="68"/>
      <c r="E12" s="68"/>
      <c r="H12" s="11">
        <f t="shared" si="0"/>
        <v>0</v>
      </c>
    </row>
    <row r="13" spans="1:8" ht="24" x14ac:dyDescent="0.2">
      <c r="A13" s="12" t="s">
        <v>24</v>
      </c>
      <c r="B13" s="13" t="s">
        <v>25</v>
      </c>
      <c r="C13" s="68"/>
      <c r="D13" s="68"/>
      <c r="E13" s="68"/>
      <c r="H13" s="11">
        <f t="shared" si="0"/>
        <v>0</v>
      </c>
    </row>
    <row r="14" spans="1:8" ht="24" x14ac:dyDescent="0.2">
      <c r="A14" s="12" t="s">
        <v>26</v>
      </c>
      <c r="B14" s="13" t="s">
        <v>27</v>
      </c>
      <c r="C14" s="68"/>
      <c r="D14" s="68"/>
      <c r="E14" s="68"/>
      <c r="H14" s="11">
        <f t="shared" si="0"/>
        <v>0</v>
      </c>
    </row>
    <row r="15" spans="1:8" ht="51.75" customHeight="1" x14ac:dyDescent="0.2">
      <c r="A15" s="12" t="s">
        <v>28</v>
      </c>
      <c r="B15" s="10" t="s">
        <v>29</v>
      </c>
      <c r="C15" s="80"/>
      <c r="D15" s="80"/>
      <c r="E15" s="80"/>
      <c r="H15" s="11">
        <f t="shared" si="0"/>
        <v>0</v>
      </c>
    </row>
    <row r="16" spans="1:8" ht="24" x14ac:dyDescent="0.2">
      <c r="A16" s="12" t="s">
        <v>30</v>
      </c>
      <c r="B16" s="59" t="s">
        <v>31</v>
      </c>
      <c r="C16" s="68"/>
      <c r="D16" s="68"/>
      <c r="E16" s="68"/>
      <c r="H16" s="11">
        <f t="shared" si="0"/>
        <v>0</v>
      </c>
    </row>
    <row r="17" spans="1:8" ht="17.100000000000001" customHeight="1" x14ac:dyDescent="0.2">
      <c r="A17" s="5">
        <v>2</v>
      </c>
      <c r="B17" s="6" t="s">
        <v>32</v>
      </c>
      <c r="C17" s="74" t="s">
        <v>5</v>
      </c>
      <c r="D17" s="74"/>
      <c r="E17" s="74"/>
      <c r="F17" s="7"/>
      <c r="G17" s="8"/>
      <c r="H17" s="8">
        <f>SUM(H4:H16)</f>
        <v>0</v>
      </c>
    </row>
    <row r="18" spans="1:8" ht="30" customHeight="1" x14ac:dyDescent="0.2">
      <c r="A18" s="12" t="s">
        <v>33</v>
      </c>
      <c r="B18" s="13" t="s">
        <v>34</v>
      </c>
      <c r="C18" s="80"/>
      <c r="D18" s="80"/>
      <c r="E18" s="80"/>
      <c r="H18" s="11">
        <f t="shared" si="0"/>
        <v>0</v>
      </c>
    </row>
    <row r="19" spans="1:8" ht="24" x14ac:dyDescent="0.2">
      <c r="A19" s="12" t="s">
        <v>35</v>
      </c>
      <c r="B19" s="13" t="s">
        <v>36</v>
      </c>
      <c r="C19" s="80"/>
      <c r="D19" s="80"/>
      <c r="E19" s="80"/>
      <c r="H19" s="11">
        <f t="shared" si="0"/>
        <v>0</v>
      </c>
    </row>
    <row r="20" spans="1:8" ht="24" x14ac:dyDescent="0.2">
      <c r="A20" s="12" t="s">
        <v>37</v>
      </c>
      <c r="B20" s="13" t="s">
        <v>38</v>
      </c>
      <c r="C20" s="80"/>
      <c r="D20" s="80"/>
      <c r="E20" s="80"/>
      <c r="H20" s="11">
        <f t="shared" si="0"/>
        <v>0</v>
      </c>
    </row>
    <row r="21" spans="1:8" ht="30" customHeight="1" x14ac:dyDescent="0.2">
      <c r="A21" s="12" t="s">
        <v>39</v>
      </c>
      <c r="B21" s="13" t="s">
        <v>40</v>
      </c>
      <c r="C21" s="80"/>
      <c r="D21" s="80"/>
      <c r="E21" s="80"/>
      <c r="H21" s="11">
        <f t="shared" si="0"/>
        <v>0</v>
      </c>
    </row>
    <row r="22" spans="1:8" ht="30.75" customHeight="1" x14ac:dyDescent="0.2">
      <c r="A22" s="12" t="s">
        <v>41</v>
      </c>
      <c r="B22" s="13" t="s">
        <v>42</v>
      </c>
      <c r="C22" s="80"/>
      <c r="D22" s="80"/>
      <c r="E22" s="80"/>
      <c r="H22" s="11">
        <f t="shared" si="0"/>
        <v>0</v>
      </c>
    </row>
    <row r="23" spans="1:8" ht="24" x14ac:dyDescent="0.2">
      <c r="A23" s="12" t="s">
        <v>43</v>
      </c>
      <c r="B23" s="13" t="s">
        <v>44</v>
      </c>
      <c r="C23" s="80"/>
      <c r="D23" s="80"/>
      <c r="E23" s="80"/>
      <c r="H23" s="11">
        <f t="shared" si="0"/>
        <v>0</v>
      </c>
    </row>
    <row r="24" spans="1:8" ht="40.5" customHeight="1" x14ac:dyDescent="0.2">
      <c r="A24" s="15" t="s">
        <v>45</v>
      </c>
      <c r="B24" s="10" t="s">
        <v>46</v>
      </c>
      <c r="C24" s="80"/>
      <c r="D24" s="80"/>
      <c r="E24" s="80"/>
      <c r="H24" s="11">
        <f t="shared" si="0"/>
        <v>0</v>
      </c>
    </row>
    <row r="25" spans="1:8" ht="28.5" x14ac:dyDescent="0.2">
      <c r="A25" s="5">
        <v>3</v>
      </c>
      <c r="B25" s="6" t="s">
        <v>47</v>
      </c>
      <c r="C25" s="74" t="s">
        <v>5</v>
      </c>
      <c r="D25" s="74"/>
      <c r="E25" s="74"/>
      <c r="F25" s="7"/>
      <c r="G25" s="8"/>
      <c r="H25" s="8">
        <f>SUM(H18:H24)</f>
        <v>0</v>
      </c>
    </row>
    <row r="26" spans="1:8" ht="24" x14ac:dyDescent="0.2">
      <c r="A26" s="12" t="s">
        <v>48</v>
      </c>
      <c r="B26" s="59" t="s">
        <v>49</v>
      </c>
      <c r="C26" s="68"/>
      <c r="D26" s="68"/>
      <c r="E26" s="68"/>
      <c r="H26" s="11">
        <f t="shared" si="0"/>
        <v>0</v>
      </c>
    </row>
    <row r="27" spans="1:8" ht="39.75" customHeight="1" x14ac:dyDescent="0.2">
      <c r="A27" s="12" t="s">
        <v>50</v>
      </c>
      <c r="B27" s="59" t="s">
        <v>51</v>
      </c>
      <c r="C27" s="68"/>
      <c r="D27" s="68"/>
      <c r="E27" s="68"/>
      <c r="H27" s="11">
        <f t="shared" si="0"/>
        <v>0</v>
      </c>
    </row>
    <row r="28" spans="1:8" ht="63" customHeight="1" x14ac:dyDescent="0.2">
      <c r="A28" s="12" t="s">
        <v>52</v>
      </c>
      <c r="B28" s="59" t="s">
        <v>53</v>
      </c>
      <c r="C28" s="68"/>
      <c r="D28" s="68"/>
      <c r="E28" s="68"/>
      <c r="H28" s="11">
        <f t="shared" si="0"/>
        <v>0</v>
      </c>
    </row>
    <row r="29" spans="1:8" ht="25.5" x14ac:dyDescent="0.2">
      <c r="A29" s="12" t="s">
        <v>54</v>
      </c>
      <c r="B29" s="59" t="s">
        <v>55</v>
      </c>
      <c r="C29" s="68"/>
      <c r="D29" s="68"/>
      <c r="E29" s="68"/>
      <c r="H29" s="11">
        <f t="shared" si="0"/>
        <v>0</v>
      </c>
    </row>
    <row r="30" spans="1:8" ht="25.5" x14ac:dyDescent="0.2">
      <c r="A30" s="12" t="s">
        <v>56</v>
      </c>
      <c r="B30" s="59" t="s">
        <v>57</v>
      </c>
      <c r="C30" s="68"/>
      <c r="D30" s="68"/>
      <c r="E30" s="68"/>
      <c r="H30" s="11">
        <f t="shared" si="0"/>
        <v>0</v>
      </c>
    </row>
    <row r="31" spans="1:8" ht="25.5" x14ac:dyDescent="0.2">
      <c r="A31" s="12" t="s">
        <v>58</v>
      </c>
      <c r="B31" s="59" t="s">
        <v>59</v>
      </c>
      <c r="C31" s="68"/>
      <c r="D31" s="68"/>
      <c r="E31" s="68"/>
      <c r="H31" s="11">
        <f t="shared" si="0"/>
        <v>0</v>
      </c>
    </row>
    <row r="32" spans="1:8" ht="24" x14ac:dyDescent="0.2">
      <c r="A32" s="12" t="s">
        <v>60</v>
      </c>
      <c r="B32" s="59" t="s">
        <v>61</v>
      </c>
      <c r="C32" s="68"/>
      <c r="D32" s="68"/>
      <c r="E32" s="68"/>
      <c r="H32" s="11">
        <f t="shared" si="0"/>
        <v>0</v>
      </c>
    </row>
    <row r="33" spans="1:8" ht="62.25" customHeight="1" x14ac:dyDescent="0.2">
      <c r="A33" s="12" t="s">
        <v>62</v>
      </c>
      <c r="B33" s="59" t="s">
        <v>63</v>
      </c>
      <c r="C33" s="68"/>
      <c r="D33" s="68"/>
      <c r="E33" s="68"/>
      <c r="H33" s="11">
        <f t="shared" si="0"/>
        <v>0</v>
      </c>
    </row>
    <row r="34" spans="1:8" ht="48" x14ac:dyDescent="0.2">
      <c r="A34" s="12" t="s">
        <v>64</v>
      </c>
      <c r="B34" s="59" t="s">
        <v>65</v>
      </c>
      <c r="C34" s="68"/>
      <c r="D34" s="68"/>
      <c r="E34" s="68"/>
      <c r="H34" s="11">
        <f t="shared" si="0"/>
        <v>0</v>
      </c>
    </row>
    <row r="35" spans="1:8" ht="48" x14ac:dyDescent="0.2">
      <c r="A35" s="12" t="s">
        <v>66</v>
      </c>
      <c r="B35" s="59" t="s">
        <v>67</v>
      </c>
      <c r="C35" s="68"/>
      <c r="D35" s="68"/>
      <c r="E35" s="68"/>
      <c r="H35" s="11">
        <f t="shared" si="0"/>
        <v>0</v>
      </c>
    </row>
    <row r="36" spans="1:8" ht="50.25" customHeight="1" x14ac:dyDescent="0.2">
      <c r="A36" s="5">
        <v>4</v>
      </c>
      <c r="B36" s="6" t="s">
        <v>68</v>
      </c>
      <c r="C36" s="74" t="s">
        <v>5</v>
      </c>
      <c r="D36" s="74"/>
      <c r="E36" s="74"/>
      <c r="F36" s="7"/>
      <c r="G36" s="8"/>
      <c r="H36" s="8">
        <f>SUM(H26:H35)</f>
        <v>0</v>
      </c>
    </row>
    <row r="37" spans="1:8" ht="36.75" x14ac:dyDescent="0.2">
      <c r="A37" s="12" t="s">
        <v>69</v>
      </c>
      <c r="B37" s="59" t="s">
        <v>70</v>
      </c>
      <c r="C37" s="68"/>
      <c r="D37" s="68"/>
      <c r="E37" s="68"/>
      <c r="H37" s="11">
        <f t="shared" si="0"/>
        <v>0</v>
      </c>
    </row>
    <row r="38" spans="1:8" ht="36.75" x14ac:dyDescent="0.2">
      <c r="A38" s="12" t="s">
        <v>71</v>
      </c>
      <c r="B38" s="59" t="s">
        <v>72</v>
      </c>
      <c r="C38" s="68"/>
      <c r="D38" s="68"/>
      <c r="E38" s="68"/>
      <c r="F38" s="16"/>
      <c r="G38" s="17"/>
      <c r="H38" s="11">
        <f t="shared" si="0"/>
        <v>0</v>
      </c>
    </row>
    <row r="39" spans="1:8" ht="48" x14ac:dyDescent="0.2">
      <c r="A39" s="12" t="s">
        <v>73</v>
      </c>
      <c r="B39" s="59" t="s">
        <v>74</v>
      </c>
      <c r="C39" s="68"/>
      <c r="D39" s="68"/>
      <c r="E39" s="68"/>
      <c r="F39" s="18" t="s">
        <v>75</v>
      </c>
      <c r="G39" s="19" t="s">
        <v>76</v>
      </c>
      <c r="H39" s="11">
        <f>IF(C39&gt;"",CODE(C39)+LEN(C39),0)</f>
        <v>0</v>
      </c>
    </row>
    <row r="40" spans="1:8" ht="15.75" x14ac:dyDescent="0.2">
      <c r="A40" s="12"/>
      <c r="B40" s="59"/>
      <c r="C40" s="20" t="s">
        <v>77</v>
      </c>
      <c r="D40" s="20" t="s">
        <v>78</v>
      </c>
      <c r="E40" s="20" t="s">
        <v>5</v>
      </c>
      <c r="F40" s="21"/>
      <c r="G40" s="22"/>
      <c r="H40" s="8">
        <f>SUM(H37:H39)</f>
        <v>0</v>
      </c>
    </row>
    <row r="41" spans="1:8" ht="85.5" customHeight="1" x14ac:dyDescent="0.2">
      <c r="A41" s="12" t="s">
        <v>79</v>
      </c>
      <c r="B41" s="23" t="s">
        <v>80</v>
      </c>
      <c r="C41" s="24"/>
      <c r="D41" s="24"/>
      <c r="E41" s="24"/>
      <c r="F41" s="25">
        <v>2</v>
      </c>
      <c r="G41" s="11">
        <f>IF(C41="X",F41,0)</f>
        <v>0</v>
      </c>
      <c r="H41" s="11">
        <f>IF(C41="x",44,IF(D41="x",44*2,0))+IF(E41&gt;"",CODE(E41)+LEN(E41),0)</f>
        <v>0</v>
      </c>
    </row>
    <row r="42" spans="1:8" ht="63.75" customHeight="1" x14ac:dyDescent="0.2">
      <c r="A42" s="12" t="s">
        <v>81</v>
      </c>
      <c r="B42" s="23" t="s">
        <v>82</v>
      </c>
      <c r="C42" s="24"/>
      <c r="D42" s="24"/>
      <c r="E42" s="24"/>
      <c r="F42" s="25">
        <v>2</v>
      </c>
      <c r="G42" s="11">
        <f>IF(C42="X",F42,0)</f>
        <v>0</v>
      </c>
      <c r="H42" s="11">
        <f>IF(C42="x",45,IF(D42="x",45*2,0))+IF(E42&gt;"",CODE(E42)+LEN(E42),0)</f>
        <v>0</v>
      </c>
    </row>
    <row r="43" spans="1:8" ht="28.5" x14ac:dyDescent="0.2">
      <c r="A43" s="5">
        <v>5</v>
      </c>
      <c r="B43" s="6" t="s">
        <v>83</v>
      </c>
      <c r="C43" s="20" t="s">
        <v>77</v>
      </c>
      <c r="D43" s="20" t="s">
        <v>78</v>
      </c>
      <c r="E43" s="20" t="s">
        <v>84</v>
      </c>
      <c r="F43" s="21"/>
      <c r="G43" s="22"/>
      <c r="H43" s="8">
        <f>SUM(H41:H42)</f>
        <v>0</v>
      </c>
    </row>
    <row r="44" spans="1:8" ht="24" x14ac:dyDescent="0.2">
      <c r="A44" s="12" t="s">
        <v>85</v>
      </c>
      <c r="B44" s="59" t="s">
        <v>86</v>
      </c>
      <c r="C44" s="26"/>
      <c r="D44" s="26"/>
      <c r="E44" s="24"/>
      <c r="F44" s="25">
        <v>1</v>
      </c>
      <c r="G44" s="11">
        <f>IF(C44="X",F44,0)</f>
        <v>0</v>
      </c>
      <c r="H44" s="11">
        <f>IF(C44="x",51,IF(D44="x",51*2,0))+IF(E44&gt;"",CODE(E44)+LEN(E44),0)</f>
        <v>0</v>
      </c>
    </row>
    <row r="45" spans="1:8" ht="73.5" customHeight="1" x14ac:dyDescent="0.2">
      <c r="A45" s="12" t="s">
        <v>87</v>
      </c>
      <c r="B45" s="27" t="s">
        <v>88</v>
      </c>
      <c r="C45" s="26"/>
      <c r="D45" s="26"/>
      <c r="E45" s="24"/>
      <c r="F45" s="25">
        <v>60</v>
      </c>
      <c r="G45" s="11"/>
      <c r="H45" s="11">
        <f>IF(C45="x",52,IF(D45="x",52*2,0))+IF(E45&gt;"",CODE(E45)+LEN(E45),0)</f>
        <v>0</v>
      </c>
    </row>
    <row r="46" spans="1:8" ht="73.5" customHeight="1" x14ac:dyDescent="0.2">
      <c r="A46" s="12" t="s">
        <v>89</v>
      </c>
      <c r="B46" s="13" t="s">
        <v>331</v>
      </c>
      <c r="C46" s="26"/>
      <c r="D46" s="26"/>
      <c r="E46" s="24"/>
      <c r="F46" s="25">
        <v>60</v>
      </c>
      <c r="G46" s="11"/>
      <c r="H46" s="11">
        <f>IF(C46="x",53,IF(D46="x",53*2,0))+IF(E46&gt;"",CODE(E46)+LEN(E46),0)</f>
        <v>0</v>
      </c>
    </row>
    <row r="47" spans="1:8" ht="73.5" customHeight="1" x14ac:dyDescent="0.2">
      <c r="A47" s="12" t="s">
        <v>90</v>
      </c>
      <c r="B47" s="13" t="s">
        <v>332</v>
      </c>
      <c r="C47" s="26"/>
      <c r="D47" s="26"/>
      <c r="E47" s="58"/>
      <c r="F47" s="25">
        <v>60</v>
      </c>
      <c r="G47" s="11">
        <f>IF(OR(C45="X",C46="X",C47="X",C48="X",C49="X"),60,0)</f>
        <v>0</v>
      </c>
      <c r="H47" s="11">
        <f>IF(C47="x",54,IF(D47="x",54*2,0))+IF(E47&gt;"",CODE(E47)+LEN(E47),0)</f>
        <v>0</v>
      </c>
    </row>
    <row r="48" spans="1:8" ht="75" customHeight="1" x14ac:dyDescent="0.2">
      <c r="A48" s="12" t="s">
        <v>91</v>
      </c>
      <c r="B48" s="13" t="s">
        <v>333</v>
      </c>
      <c r="C48" s="26"/>
      <c r="D48" s="26"/>
      <c r="E48" s="24"/>
      <c r="F48" s="25">
        <v>60</v>
      </c>
      <c r="G48" s="11"/>
      <c r="H48" s="11">
        <f>IF(C48="x",55,IF(D48="x",55*2,0))+IF(E48&gt;"",CODE(E48)+LEN(E48),0)</f>
        <v>0</v>
      </c>
    </row>
    <row r="49" spans="1:8" ht="75" customHeight="1" x14ac:dyDescent="0.2">
      <c r="A49" s="63" t="s">
        <v>92</v>
      </c>
      <c r="B49" s="13" t="s">
        <v>334</v>
      </c>
      <c r="C49" s="26"/>
      <c r="D49" s="26"/>
      <c r="E49" s="24"/>
      <c r="F49" s="25">
        <v>60</v>
      </c>
      <c r="G49" s="11"/>
      <c r="H49" s="11">
        <f>IF(C49="x",54,IF(D49="x",54*2,0))+IF(E49&gt;"",CODE(E49)+LEN(E49),0)</f>
        <v>0</v>
      </c>
    </row>
    <row r="50" spans="1:8" ht="36.75" x14ac:dyDescent="0.2">
      <c r="A50" s="63" t="s">
        <v>93</v>
      </c>
      <c r="B50" s="59" t="s">
        <v>336</v>
      </c>
      <c r="C50" s="26"/>
      <c r="D50" s="26"/>
      <c r="E50" s="24"/>
      <c r="F50" s="25">
        <v>1</v>
      </c>
      <c r="G50" s="11">
        <f t="shared" ref="G50:G85" si="1">IF(C50="X",F50,0)</f>
        <v>0</v>
      </c>
      <c r="H50" s="11">
        <f>IF(C50="x",56,IF(D50="x",56*2,0))+IF(E50&gt;"",CODE(E50)+LEN(E50),0)</f>
        <v>0</v>
      </c>
    </row>
    <row r="51" spans="1:8" ht="50.25" customHeight="1" x14ac:dyDescent="0.2">
      <c r="A51" s="63" t="s">
        <v>94</v>
      </c>
      <c r="B51" s="59" t="s">
        <v>338</v>
      </c>
      <c r="C51" s="26"/>
      <c r="D51" s="26"/>
      <c r="E51" s="24"/>
      <c r="F51" s="25">
        <v>1</v>
      </c>
      <c r="G51" s="11">
        <f t="shared" si="1"/>
        <v>0</v>
      </c>
      <c r="H51" s="11">
        <f>IF(C51="x",57,IF(D51="x",57*2,0))+IF(E51&gt;"",CODE(E51)+LEN(E51),0)</f>
        <v>0</v>
      </c>
    </row>
    <row r="52" spans="1:8" ht="60.75" x14ac:dyDescent="0.2">
      <c r="A52" s="63" t="s">
        <v>96</v>
      </c>
      <c r="B52" s="59" t="s">
        <v>95</v>
      </c>
      <c r="C52" s="26"/>
      <c r="D52" s="26"/>
      <c r="E52" s="24"/>
      <c r="F52" s="25">
        <v>1</v>
      </c>
      <c r="G52" s="11">
        <f t="shared" si="1"/>
        <v>0</v>
      </c>
      <c r="H52" s="11">
        <f>IF(C52="x",58,IF(D52="x",58*2,0))+IF(E52&gt;"",CODE(E52)+LEN(E52),0)</f>
        <v>0</v>
      </c>
    </row>
    <row r="53" spans="1:8" ht="28.5" customHeight="1" x14ac:dyDescent="0.2">
      <c r="A53" s="63" t="s">
        <v>339</v>
      </c>
      <c r="B53" s="59" t="s">
        <v>97</v>
      </c>
      <c r="C53" s="26"/>
      <c r="D53" s="26"/>
      <c r="E53" s="24"/>
      <c r="F53" s="25">
        <v>1</v>
      </c>
      <c r="G53" s="11">
        <f t="shared" si="1"/>
        <v>0</v>
      </c>
      <c r="H53" s="11">
        <f>IF(C53="x",59,IF(D53="x",59*2,0))+IF(E53&gt;"",CODE(E53)+LEN(E53),0)</f>
        <v>0</v>
      </c>
    </row>
    <row r="54" spans="1:8" ht="15.75" x14ac:dyDescent="0.2">
      <c r="A54" s="5">
        <v>6</v>
      </c>
      <c r="B54" s="28" t="s">
        <v>98</v>
      </c>
      <c r="C54" s="20" t="s">
        <v>77</v>
      </c>
      <c r="D54" s="20" t="s">
        <v>78</v>
      </c>
      <c r="E54" s="20" t="s">
        <v>5</v>
      </c>
      <c r="F54" s="21"/>
      <c r="G54" s="22"/>
      <c r="H54" s="8">
        <f>SUM(H44:H53)</f>
        <v>0</v>
      </c>
    </row>
    <row r="55" spans="1:8" ht="49.5" customHeight="1" x14ac:dyDescent="0.2">
      <c r="A55" s="15" t="s">
        <v>99</v>
      </c>
      <c r="B55" s="23" t="s">
        <v>100</v>
      </c>
      <c r="C55" s="29"/>
      <c r="D55" s="29"/>
      <c r="E55" s="24"/>
      <c r="F55" s="25">
        <v>2</v>
      </c>
      <c r="G55" s="11">
        <f t="shared" si="1"/>
        <v>0</v>
      </c>
      <c r="H55" s="11">
        <f>IF(C55="x",61,IF(D55="x",61*2,0))+IF(E55&gt;"",CODE(E55)+LEN(E55),0)</f>
        <v>0</v>
      </c>
    </row>
    <row r="56" spans="1:8" ht="48" x14ac:dyDescent="0.2">
      <c r="A56" s="12" t="s">
        <v>101</v>
      </c>
      <c r="B56" s="13" t="s">
        <v>102</v>
      </c>
      <c r="C56" s="29"/>
      <c r="D56" s="29"/>
      <c r="E56" s="24"/>
      <c r="F56" s="25">
        <v>1</v>
      </c>
      <c r="G56" s="11">
        <f t="shared" si="1"/>
        <v>0</v>
      </c>
      <c r="H56" s="11">
        <f>IF(C56="x",62,IF(D56="x",62*2,0))+IF(E56&gt;"",CODE(E56)+LEN(E56),0)</f>
        <v>0</v>
      </c>
    </row>
    <row r="57" spans="1:8" ht="49.5" x14ac:dyDescent="0.2">
      <c r="A57" s="12" t="s">
        <v>103</v>
      </c>
      <c r="B57" s="13" t="s">
        <v>104</v>
      </c>
      <c r="C57" s="29"/>
      <c r="D57" s="29"/>
      <c r="E57" s="24"/>
      <c r="F57" s="25">
        <v>1</v>
      </c>
      <c r="G57" s="11">
        <f t="shared" si="1"/>
        <v>0</v>
      </c>
      <c r="H57" s="11">
        <f>IF(C57="x",63,IF(D57="x",63*2,0))+IF(E57&gt;"",CODE(E57)+LEN(E57),0)</f>
        <v>0</v>
      </c>
    </row>
    <row r="58" spans="1:8" ht="45" customHeight="1" x14ac:dyDescent="0.2">
      <c r="A58" s="12" t="s">
        <v>105</v>
      </c>
      <c r="B58" s="13" t="s">
        <v>106</v>
      </c>
      <c r="C58" s="29"/>
      <c r="D58" s="29"/>
      <c r="E58" s="24"/>
      <c r="F58" s="25">
        <v>1</v>
      </c>
      <c r="G58" s="11">
        <f t="shared" si="1"/>
        <v>0</v>
      </c>
      <c r="H58" s="11">
        <f>IF(C58="x",64,IF(D58="x",64*2,0))+IF(E58&gt;"",CODE(E58)+LEN(E58),0)</f>
        <v>0</v>
      </c>
    </row>
    <row r="59" spans="1:8" ht="24" x14ac:dyDescent="0.2">
      <c r="A59" s="12" t="s">
        <v>107</v>
      </c>
      <c r="B59" s="13" t="s">
        <v>108</v>
      </c>
      <c r="C59" s="29"/>
      <c r="D59" s="29"/>
      <c r="E59" s="24"/>
      <c r="F59" s="25">
        <v>1</v>
      </c>
      <c r="G59" s="11">
        <f t="shared" si="1"/>
        <v>0</v>
      </c>
      <c r="H59" s="11">
        <f>IF(C59="x",65,IF(D59="x",65*2,0))+IF(E59&gt;"",CODE(E59)+LEN(E59),0)</f>
        <v>0</v>
      </c>
    </row>
    <row r="60" spans="1:8" ht="24" x14ac:dyDescent="0.2">
      <c r="A60" s="12" t="s">
        <v>109</v>
      </c>
      <c r="B60" s="13" t="s">
        <v>110</v>
      </c>
      <c r="C60" s="29"/>
      <c r="D60" s="29"/>
      <c r="E60" s="24"/>
      <c r="F60" s="25">
        <v>1</v>
      </c>
      <c r="G60" s="11">
        <f t="shared" si="1"/>
        <v>0</v>
      </c>
      <c r="H60" s="11">
        <f>IF(C60="x",66,IF(D60="x",66*2,0))+IF(E60&gt;"",CODE(E60)+LEN(E60),0)</f>
        <v>0</v>
      </c>
    </row>
    <row r="61" spans="1:8" ht="48" x14ac:dyDescent="0.2">
      <c r="A61" s="12" t="s">
        <v>111</v>
      </c>
      <c r="B61" s="13" t="s">
        <v>112</v>
      </c>
      <c r="C61" s="29"/>
      <c r="D61" s="29"/>
      <c r="E61" s="24"/>
      <c r="F61" s="25">
        <v>1</v>
      </c>
      <c r="G61" s="11">
        <f t="shared" si="1"/>
        <v>0</v>
      </c>
      <c r="H61" s="11">
        <f>IF(C61="x",67,IF(D61="x",67*2,0))+IF(E61&gt;"",CODE(E61)+LEN(E61),0)</f>
        <v>0</v>
      </c>
    </row>
    <row r="62" spans="1:8" ht="28.5" x14ac:dyDescent="0.2">
      <c r="A62" s="5">
        <v>7</v>
      </c>
      <c r="B62" s="6" t="s">
        <v>113</v>
      </c>
      <c r="C62" s="20" t="s">
        <v>77</v>
      </c>
      <c r="D62" s="20" t="s">
        <v>78</v>
      </c>
      <c r="E62" s="20" t="s">
        <v>5</v>
      </c>
      <c r="F62" s="21"/>
      <c r="G62" s="22"/>
      <c r="H62" s="8">
        <f>SUM(H55:H61)</f>
        <v>0</v>
      </c>
    </row>
    <row r="63" spans="1:8" ht="36.75" x14ac:dyDescent="0.2">
      <c r="A63" s="12" t="s">
        <v>114</v>
      </c>
      <c r="B63" s="59" t="s">
        <v>115</v>
      </c>
      <c r="C63" s="29"/>
      <c r="D63" s="29"/>
      <c r="E63" s="24"/>
      <c r="F63" s="25">
        <v>1</v>
      </c>
      <c r="G63" s="11">
        <f t="shared" si="1"/>
        <v>0</v>
      </c>
      <c r="H63" s="11">
        <f>IF(C63="x",71,IF(D63="x",71*2,0))+IF(E63&gt;"",CODE(E63)+LEN(E63),0)</f>
        <v>0</v>
      </c>
    </row>
    <row r="64" spans="1:8" ht="24" x14ac:dyDescent="0.2">
      <c r="A64" s="12" t="s">
        <v>116</v>
      </c>
      <c r="B64" s="59" t="s">
        <v>117</v>
      </c>
      <c r="C64" s="29"/>
      <c r="D64" s="29"/>
      <c r="E64" s="24"/>
      <c r="F64" s="25">
        <v>1</v>
      </c>
      <c r="G64" s="11">
        <f t="shared" si="1"/>
        <v>0</v>
      </c>
      <c r="H64" s="11">
        <f>IF(C64="x",72,IF(D64="x",72*2,0))+IF(E64&gt;"",CODE(E64)+LEN(E64),0)</f>
        <v>0</v>
      </c>
    </row>
    <row r="65" spans="1:8" ht="48" x14ac:dyDescent="0.2">
      <c r="A65" s="12" t="s">
        <v>118</v>
      </c>
      <c r="B65" s="59" t="s">
        <v>119</v>
      </c>
      <c r="C65" s="29"/>
      <c r="D65" s="29"/>
      <c r="E65" s="24"/>
      <c r="F65" s="25">
        <v>2</v>
      </c>
      <c r="G65" s="11">
        <f t="shared" si="1"/>
        <v>0</v>
      </c>
      <c r="H65" s="11">
        <f>IF(C65="x",73,IF(D65="x",73*2,0))+IF(E65&gt;"",CODE(E65)+LEN(E65),0)</f>
        <v>0</v>
      </c>
    </row>
    <row r="66" spans="1:8" ht="88.5" customHeight="1" x14ac:dyDescent="0.2">
      <c r="A66" s="12" t="s">
        <v>120</v>
      </c>
      <c r="B66" s="59" t="s">
        <v>121</v>
      </c>
      <c r="C66" s="29"/>
      <c r="D66" s="29"/>
      <c r="E66" s="24"/>
      <c r="F66" s="25">
        <v>1</v>
      </c>
      <c r="G66" s="11">
        <f t="shared" si="1"/>
        <v>0</v>
      </c>
      <c r="H66" s="11">
        <f>IF(C66="x",74,IF(D66="x",74*2,0))+IF(E66&gt;"",CODE(E66)+LEN(E66),0)</f>
        <v>0</v>
      </c>
    </row>
    <row r="67" spans="1:8" ht="24" x14ac:dyDescent="0.2">
      <c r="A67" s="12" t="s">
        <v>122</v>
      </c>
      <c r="B67" s="59" t="s">
        <v>123</v>
      </c>
      <c r="C67" s="29"/>
      <c r="D67" s="29"/>
      <c r="E67" s="24"/>
      <c r="F67" s="25">
        <v>1</v>
      </c>
      <c r="G67" s="11">
        <f t="shared" si="1"/>
        <v>0</v>
      </c>
      <c r="H67" s="11">
        <f>IF(C67="x",75,IF(D67="x",75*2,0))+IF(E67&gt;"",CODE(E67)+LEN(E67),0)</f>
        <v>0</v>
      </c>
    </row>
    <row r="68" spans="1:8" ht="36.75" x14ac:dyDescent="0.2">
      <c r="A68" s="12" t="s">
        <v>124</v>
      </c>
      <c r="B68" s="59" t="s">
        <v>125</v>
      </c>
      <c r="C68" s="29"/>
      <c r="D68" s="29"/>
      <c r="E68" s="24"/>
      <c r="F68" s="25">
        <v>1</v>
      </c>
      <c r="G68" s="11">
        <f t="shared" si="1"/>
        <v>0</v>
      </c>
      <c r="H68" s="11">
        <f>IF(C68="x",76,IF(D68="x",76*2,0))+IF(E68&gt;"",CODE(E68)+LEN(E68),0)</f>
        <v>0</v>
      </c>
    </row>
    <row r="69" spans="1:8" ht="36.75" x14ac:dyDescent="0.2">
      <c r="A69" s="12" t="s">
        <v>126</v>
      </c>
      <c r="B69" s="59" t="s">
        <v>127</v>
      </c>
      <c r="C69" s="29"/>
      <c r="D69" s="29"/>
      <c r="E69" s="24"/>
      <c r="F69" s="25">
        <v>1</v>
      </c>
      <c r="G69" s="11">
        <f t="shared" si="1"/>
        <v>0</v>
      </c>
      <c r="H69" s="11">
        <f>IF(C69="x",77,IF(D69="x",77*2,0))+IF(E69&gt;"",CODE(E69)+LEN(E69),0)</f>
        <v>0</v>
      </c>
    </row>
    <row r="70" spans="1:8" ht="51" customHeight="1" x14ac:dyDescent="0.2">
      <c r="A70" s="12" t="s">
        <v>128</v>
      </c>
      <c r="B70" s="59" t="s">
        <v>129</v>
      </c>
      <c r="C70" s="29"/>
      <c r="D70" s="29"/>
      <c r="E70" s="24"/>
      <c r="F70" s="25">
        <v>1</v>
      </c>
      <c r="G70" s="11">
        <f t="shared" si="1"/>
        <v>0</v>
      </c>
      <c r="H70" s="11">
        <f>IF(C70="x",78,IF(D70="x",78*2,0))+IF(E70&gt;"",CODE(E70)+LEN(E70),0)</f>
        <v>0</v>
      </c>
    </row>
    <row r="71" spans="1:8" x14ac:dyDescent="0.2">
      <c r="A71" s="75" t="s">
        <v>130</v>
      </c>
      <c r="B71" s="77" t="s">
        <v>131</v>
      </c>
      <c r="C71" s="78"/>
      <c r="D71" s="78"/>
      <c r="E71" s="30" t="s">
        <v>132</v>
      </c>
      <c r="F71" s="25">
        <v>1</v>
      </c>
      <c r="G71" s="11">
        <f>IF(C71="X",F71,0)</f>
        <v>0</v>
      </c>
      <c r="H71" s="11">
        <f>IF(C71="x",790,IF(D71="x",790*2,0))</f>
        <v>0</v>
      </c>
    </row>
    <row r="72" spans="1:8" x14ac:dyDescent="0.2">
      <c r="A72" s="76"/>
      <c r="B72" s="77"/>
      <c r="C72" s="78"/>
      <c r="D72" s="68"/>
      <c r="E72" s="24"/>
      <c r="F72" s="31"/>
      <c r="G72" s="31"/>
      <c r="H72" s="11">
        <f>IF(E72&gt;"",CODE(E72)+LEN(E72),0)</f>
        <v>0</v>
      </c>
    </row>
    <row r="73" spans="1:8" x14ac:dyDescent="0.2">
      <c r="A73" s="75" t="s">
        <v>133</v>
      </c>
      <c r="B73" s="77" t="s">
        <v>134</v>
      </c>
      <c r="C73" s="78"/>
      <c r="D73" s="68"/>
      <c r="E73" s="30" t="s">
        <v>135</v>
      </c>
      <c r="F73" s="25">
        <v>1</v>
      </c>
      <c r="G73" s="11">
        <f>IF(C73="X",F73,0)</f>
        <v>0</v>
      </c>
      <c r="H73" s="11">
        <f>IF(C73="x",791,IF(D73="x",791*2,0))</f>
        <v>0</v>
      </c>
    </row>
    <row r="74" spans="1:8" x14ac:dyDescent="0.2">
      <c r="A74" s="76"/>
      <c r="B74" s="77"/>
      <c r="C74" s="68"/>
      <c r="D74" s="68"/>
      <c r="E74" s="24"/>
      <c r="F74" s="31"/>
      <c r="G74" s="31"/>
      <c r="H74" s="11">
        <f>IF(E74&gt;"",CODE(E74)+LEN(E74),0)</f>
        <v>0</v>
      </c>
    </row>
    <row r="75" spans="1:8" x14ac:dyDescent="0.2">
      <c r="A75" s="75" t="s">
        <v>136</v>
      </c>
      <c r="B75" s="77" t="s">
        <v>137</v>
      </c>
      <c r="C75" s="78"/>
      <c r="D75" s="78"/>
      <c r="E75" s="30" t="s">
        <v>135</v>
      </c>
      <c r="F75" s="25">
        <v>1</v>
      </c>
      <c r="G75" s="11">
        <f>IF(C75="X",F75,0)</f>
        <v>0</v>
      </c>
      <c r="H75" s="11">
        <f>IF(C75="x",792,IF(D75="x",792*2,0))</f>
        <v>0</v>
      </c>
    </row>
    <row r="76" spans="1:8" x14ac:dyDescent="0.2">
      <c r="A76" s="76"/>
      <c r="B76" s="77"/>
      <c r="C76" s="68"/>
      <c r="D76" s="68"/>
      <c r="E76" s="24"/>
      <c r="F76" s="31"/>
      <c r="G76" s="31"/>
      <c r="H76" s="11">
        <f>IF(E76&gt;"",CODE(E76)+LEN(E76),0)</f>
        <v>0</v>
      </c>
    </row>
    <row r="77" spans="1:8" x14ac:dyDescent="0.2">
      <c r="A77" s="75" t="s">
        <v>138</v>
      </c>
      <c r="B77" s="77" t="s">
        <v>139</v>
      </c>
      <c r="C77" s="78"/>
      <c r="D77" s="78"/>
      <c r="E77" s="30" t="s">
        <v>135</v>
      </c>
      <c r="F77" s="25">
        <v>1</v>
      </c>
      <c r="G77" s="11">
        <f>IF(C77="X",F77,0)</f>
        <v>0</v>
      </c>
      <c r="H77" s="11">
        <f>IF(C77="x",793,IF(D77="x",793*2,0))</f>
        <v>0</v>
      </c>
    </row>
    <row r="78" spans="1:8" x14ac:dyDescent="0.2">
      <c r="A78" s="76"/>
      <c r="B78" s="77"/>
      <c r="C78" s="68"/>
      <c r="D78" s="68"/>
      <c r="E78" s="24"/>
      <c r="H78" s="11">
        <f>IF(E78&gt;"",CODE(E78)+LEN(E78),0)</f>
        <v>0</v>
      </c>
    </row>
    <row r="79" spans="1:8" ht="28.5" x14ac:dyDescent="0.2">
      <c r="A79" s="5">
        <v>8</v>
      </c>
      <c r="B79" s="6" t="s">
        <v>140</v>
      </c>
      <c r="C79" s="20" t="s">
        <v>77</v>
      </c>
      <c r="D79" s="20" t="s">
        <v>78</v>
      </c>
      <c r="E79" s="20" t="s">
        <v>5</v>
      </c>
      <c r="F79" s="21"/>
      <c r="G79" s="22"/>
      <c r="H79" s="8">
        <f>SUM(H63:H78)</f>
        <v>0</v>
      </c>
    </row>
    <row r="80" spans="1:8" ht="88.5" customHeight="1" x14ac:dyDescent="0.2">
      <c r="A80" s="12" t="s">
        <v>141</v>
      </c>
      <c r="B80" s="13" t="s">
        <v>142</v>
      </c>
      <c r="C80" s="29"/>
      <c r="D80" s="29"/>
      <c r="E80" s="24"/>
      <c r="F80" s="25">
        <v>2</v>
      </c>
      <c r="G80" s="11">
        <f t="shared" si="1"/>
        <v>0</v>
      </c>
      <c r="H80" s="11">
        <f>IF(C80="x",81,IF(D80="x",81*2,0))+IF(E80&gt;"",CODE(E80)+LEN(E80),0)</f>
        <v>0</v>
      </c>
    </row>
    <row r="81" spans="1:8" ht="68.25" customHeight="1" x14ac:dyDescent="0.2">
      <c r="A81" s="15" t="s">
        <v>143</v>
      </c>
      <c r="B81" s="23" t="s">
        <v>144</v>
      </c>
      <c r="C81" s="29"/>
      <c r="D81" s="29"/>
      <c r="E81" s="24"/>
      <c r="F81" s="25">
        <v>2</v>
      </c>
      <c r="G81" s="11">
        <f t="shared" si="1"/>
        <v>0</v>
      </c>
      <c r="H81" s="11">
        <f>IF(C81="x",83,IF(D81="x",83*2,0))+IF(E81&gt;"",CODE(E81)+LEN(E81),0)</f>
        <v>0</v>
      </c>
    </row>
    <row r="82" spans="1:8" ht="89.25" customHeight="1" x14ac:dyDescent="0.2">
      <c r="A82" s="9" t="s">
        <v>145</v>
      </c>
      <c r="B82" s="13" t="s">
        <v>146</v>
      </c>
      <c r="C82" s="29"/>
      <c r="D82" s="29"/>
      <c r="E82" s="24"/>
      <c r="F82" s="25">
        <v>1</v>
      </c>
      <c r="G82" s="11">
        <f t="shared" si="1"/>
        <v>0</v>
      </c>
      <c r="H82" s="11">
        <f>IF(C82="x",84,IF(D82="x",84*2,0))+IF(E82&gt;"",CODE(E82)+LEN(E82),0)</f>
        <v>0</v>
      </c>
    </row>
    <row r="83" spans="1:8" ht="55.5" customHeight="1" x14ac:dyDescent="0.2">
      <c r="A83" s="12" t="s">
        <v>147</v>
      </c>
      <c r="B83" s="10" t="s">
        <v>148</v>
      </c>
      <c r="C83" s="29"/>
      <c r="D83" s="29"/>
      <c r="E83" s="24"/>
      <c r="F83" s="25">
        <v>1</v>
      </c>
      <c r="G83" s="11">
        <f t="shared" si="1"/>
        <v>0</v>
      </c>
      <c r="H83" s="11">
        <f>IF(C83="x",85,IF(D83="x",85*2,0))+IF(E83&gt;"",CODE(E83)+LEN(E83),0)</f>
        <v>0</v>
      </c>
    </row>
    <row r="84" spans="1:8" ht="15.75" x14ac:dyDescent="0.2">
      <c r="A84" s="5">
        <v>10</v>
      </c>
      <c r="B84" s="6" t="s">
        <v>149</v>
      </c>
      <c r="C84" s="20" t="s">
        <v>77</v>
      </c>
      <c r="D84" s="20" t="s">
        <v>78</v>
      </c>
      <c r="E84" s="20" t="s">
        <v>5</v>
      </c>
      <c r="F84" s="21"/>
      <c r="G84" s="22"/>
      <c r="H84" s="8">
        <f>SUM(H80:H83)</f>
        <v>0</v>
      </c>
    </row>
    <row r="85" spans="1:8" ht="84.75" x14ac:dyDescent="0.2">
      <c r="A85" s="15" t="s">
        <v>150</v>
      </c>
      <c r="B85" s="23" t="s">
        <v>151</v>
      </c>
      <c r="C85" s="24"/>
      <c r="D85" s="24"/>
      <c r="E85" s="24"/>
      <c r="F85" s="25">
        <v>2</v>
      </c>
      <c r="G85" s="11">
        <f t="shared" si="1"/>
        <v>0</v>
      </c>
      <c r="H85" s="11">
        <f>IF(C85="x",101,IF(D85="x",101*2,0))+IF(E85&gt;"",CODE(E85)+LEN(E85),0)</f>
        <v>0</v>
      </c>
    </row>
    <row r="86" spans="1:8" ht="75" customHeight="1" x14ac:dyDescent="0.2">
      <c r="A86" s="12" t="s">
        <v>152</v>
      </c>
      <c r="B86" s="59" t="s">
        <v>153</v>
      </c>
      <c r="C86" s="68"/>
      <c r="D86" s="79"/>
      <c r="E86" s="79"/>
      <c r="F86" s="31"/>
      <c r="G86" s="31"/>
      <c r="H86" s="11">
        <f t="shared" ref="H86" si="2">IF(C86&gt;"",CODE(C86)+LEN(C86),0)</f>
        <v>0</v>
      </c>
    </row>
    <row r="87" spans="1:8" ht="48" x14ac:dyDescent="0.2">
      <c r="A87" s="12" t="s">
        <v>154</v>
      </c>
      <c r="B87" s="13" t="s">
        <v>155</v>
      </c>
      <c r="C87" s="24"/>
      <c r="D87" s="24" t="s">
        <v>335</v>
      </c>
      <c r="E87" s="24"/>
      <c r="F87" s="25">
        <v>1</v>
      </c>
      <c r="G87" s="11">
        <f>IF(C87="X",F87,0)</f>
        <v>0</v>
      </c>
      <c r="H87" s="11">
        <f>IF(C87="x",103,IF(D87="x",103*2,0))+IF(E87&gt;"",CODE(E87)+LEN(E87),0)</f>
        <v>206</v>
      </c>
    </row>
    <row r="88" spans="1:8" ht="15.75" x14ac:dyDescent="0.2">
      <c r="A88" s="5">
        <v>11</v>
      </c>
      <c r="B88" s="6" t="s">
        <v>156</v>
      </c>
      <c r="C88" s="74" t="s">
        <v>5</v>
      </c>
      <c r="D88" s="74"/>
      <c r="E88" s="74"/>
      <c r="F88" s="21"/>
      <c r="G88" s="22"/>
      <c r="H88" s="8">
        <f>SUM(H85:H87)</f>
        <v>206</v>
      </c>
    </row>
    <row r="89" spans="1:8" ht="36.75" x14ac:dyDescent="0.2">
      <c r="A89" s="12" t="s">
        <v>157</v>
      </c>
      <c r="B89" s="59" t="s">
        <v>158</v>
      </c>
      <c r="C89" s="68"/>
      <c r="D89" s="68"/>
      <c r="E89" s="68"/>
      <c r="F89" s="31"/>
      <c r="G89" s="31"/>
      <c r="H89" s="11">
        <f t="shared" ref="H89:H91" si="3">IF(C89&gt;"",CODE(C89)+LEN(C89),0)</f>
        <v>0</v>
      </c>
    </row>
    <row r="90" spans="1:8" ht="25.5" x14ac:dyDescent="0.2">
      <c r="A90" s="12" t="s">
        <v>159</v>
      </c>
      <c r="B90" s="59" t="s">
        <v>160</v>
      </c>
      <c r="C90" s="68"/>
      <c r="D90" s="68"/>
      <c r="E90" s="68"/>
      <c r="F90" s="31"/>
      <c r="G90" s="31"/>
      <c r="H90" s="11">
        <f t="shared" si="3"/>
        <v>0</v>
      </c>
    </row>
    <row r="91" spans="1:8" ht="48" x14ac:dyDescent="0.2">
      <c r="A91" s="12" t="s">
        <v>161</v>
      </c>
      <c r="B91" s="59" t="s">
        <v>162</v>
      </c>
      <c r="C91" s="68"/>
      <c r="D91" s="68"/>
      <c r="E91" s="68"/>
      <c r="F91" s="31"/>
      <c r="G91" s="31"/>
      <c r="H91" s="11">
        <f t="shared" si="3"/>
        <v>0</v>
      </c>
    </row>
    <row r="92" spans="1:8" ht="28.5" x14ac:dyDescent="0.2">
      <c r="A92" s="5">
        <v>13</v>
      </c>
      <c r="B92" s="6" t="s">
        <v>163</v>
      </c>
      <c r="C92" s="20" t="s">
        <v>77</v>
      </c>
      <c r="D92" s="20" t="s">
        <v>78</v>
      </c>
      <c r="E92" s="20"/>
      <c r="F92" s="32">
        <f>SUM(F41:F91)-240</f>
        <v>99</v>
      </c>
      <c r="G92" s="33">
        <f>SUM(G41:G91)</f>
        <v>0</v>
      </c>
      <c r="H92" s="8">
        <f>SUM(H89:H91)</f>
        <v>0</v>
      </c>
    </row>
    <row r="93" spans="1:8" ht="60.75" x14ac:dyDescent="0.2">
      <c r="A93" s="12" t="s">
        <v>164</v>
      </c>
      <c r="B93" s="59" t="s">
        <v>165</v>
      </c>
      <c r="C93" s="24"/>
      <c r="D93" s="24"/>
      <c r="E93" s="24"/>
      <c r="F93" s="34" t="s">
        <v>75</v>
      </c>
      <c r="G93" s="35" t="s">
        <v>76</v>
      </c>
      <c r="H93" s="11">
        <f>IF(C93="x",131,IF(D93="x",131*2,0))+IF(E93&gt;"",CODE(E93)+LEN(E93),0)</f>
        <v>0</v>
      </c>
    </row>
    <row r="94" spans="1:8" ht="48" x14ac:dyDescent="0.2">
      <c r="A94" s="12" t="s">
        <v>166</v>
      </c>
      <c r="B94" s="59" t="s">
        <v>167</v>
      </c>
      <c r="C94" s="24"/>
      <c r="D94" s="24"/>
      <c r="E94" s="24"/>
      <c r="F94" s="36" t="s">
        <v>168</v>
      </c>
      <c r="G94" s="37">
        <f>IF(SUM(G47)=60,G92,G92+'ohne Zert.'!G92)</f>
        <v>0</v>
      </c>
      <c r="H94" s="11">
        <f>IF(C94="x",132,IF(D94="x",132*2,0))+IF(E94&gt;"",CODE(E94)+LEN(E94),0)</f>
        <v>0</v>
      </c>
    </row>
    <row r="95" spans="1:8" ht="21" customHeight="1" x14ac:dyDescent="0.2">
      <c r="A95" s="69" t="str">
        <f>IF(AND(D45="X",D46="X",D47="X",D48="X"),"Bitte füllen Sie auch im 2. Tabellenreiter Punkt 14-36 aus! / Please fill in the 2nd sheet no. 14-36!","")</f>
        <v/>
      </c>
      <c r="B95" s="69"/>
      <c r="C95" s="69"/>
      <c r="D95" s="69"/>
      <c r="E95" s="69"/>
      <c r="H95" s="8">
        <f>SUM(H93:H94)</f>
        <v>0</v>
      </c>
    </row>
    <row r="96" spans="1:8" ht="154.5" customHeight="1" x14ac:dyDescent="0.2">
      <c r="A96" s="70" t="s">
        <v>169</v>
      </c>
      <c r="B96" s="71"/>
      <c r="C96" s="71"/>
      <c r="D96" s="71"/>
      <c r="E96" s="71"/>
    </row>
    <row r="97" spans="1:8" ht="29.25" customHeight="1" x14ac:dyDescent="0.2">
      <c r="A97" s="72"/>
      <c r="B97" s="72"/>
      <c r="C97" s="73"/>
      <c r="D97" s="73"/>
      <c r="E97" s="73"/>
    </row>
    <row r="98" spans="1:8" ht="33.75" customHeight="1" x14ac:dyDescent="0.2">
      <c r="A98" s="64" t="s">
        <v>170</v>
      </c>
      <c r="B98" s="64"/>
      <c r="C98" s="65" t="s">
        <v>171</v>
      </c>
      <c r="D98" s="65"/>
      <c r="E98" s="66"/>
    </row>
    <row r="101" spans="1:8" x14ac:dyDescent="0.2">
      <c r="A101" s="67" t="str">
        <f>CONCATENATE("Prüfsumme: ",H17," - ",H25," - ",H36," - ",H40," - ",H43," - ",H54," - ",H62," - ",H79," - ",H84," - ",H88," - ",H92," - ",H95)</f>
        <v>Prüfsumme: 0 - 0 - 0 - 0 - 0 - 0 - 0 - 0 - 0 - 206 - 0 - 0</v>
      </c>
      <c r="B101" s="67"/>
      <c r="C101" s="67"/>
      <c r="D101" s="67"/>
      <c r="E101" s="67"/>
      <c r="F101" s="38"/>
      <c r="G101" s="38"/>
      <c r="H101" s="38"/>
    </row>
    <row r="102" spans="1:8" x14ac:dyDescent="0.2">
      <c r="B102" s="61" t="s">
        <v>337</v>
      </c>
      <c r="D102" s="60"/>
      <c r="E102" s="60"/>
    </row>
  </sheetData>
  <sheetProtection algorithmName="SHA-512" hashValue="cepCb1HjWtlmqJRKsx0eTgThn6kP1RDJPOEo0tWW8WgMR/nDIE3pso6ewcBg2pMHcq5ITkjQL1qZovT1nmPx0g==" saltValue="OjtubbmfiXFuNWSoN5Is/w==" spinCount="100000" sheet="1" objects="1" scenarios="1" formatRows="0" selectLockedCells="1"/>
  <mergeCells count="67">
    <mergeCell ref="C12:E12"/>
    <mergeCell ref="A1:E1"/>
    <mergeCell ref="B2:E2"/>
    <mergeCell ref="C3:E3"/>
    <mergeCell ref="C4:E4"/>
    <mergeCell ref="C5:E5"/>
    <mergeCell ref="C6:E6"/>
    <mergeCell ref="C7:E7"/>
    <mergeCell ref="C8:E8"/>
    <mergeCell ref="C9:E9"/>
    <mergeCell ref="C10:E10"/>
    <mergeCell ref="C11:E11"/>
    <mergeCell ref="C24:E24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36:E36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35:E35"/>
    <mergeCell ref="C37:E37"/>
    <mergeCell ref="C38:E38"/>
    <mergeCell ref="C39:E39"/>
    <mergeCell ref="A71:A72"/>
    <mergeCell ref="B71:B72"/>
    <mergeCell ref="C71:C72"/>
    <mergeCell ref="D71:D72"/>
    <mergeCell ref="C88:E88"/>
    <mergeCell ref="A73:A74"/>
    <mergeCell ref="B73:B74"/>
    <mergeCell ref="C73:C74"/>
    <mergeCell ref="D73:D74"/>
    <mergeCell ref="A75:A76"/>
    <mergeCell ref="B75:B76"/>
    <mergeCell ref="C75:C76"/>
    <mergeCell ref="D75:D76"/>
    <mergeCell ref="A77:A78"/>
    <mergeCell ref="B77:B78"/>
    <mergeCell ref="C77:C78"/>
    <mergeCell ref="D77:D78"/>
    <mergeCell ref="C86:E86"/>
    <mergeCell ref="A98:B98"/>
    <mergeCell ref="C98:E98"/>
    <mergeCell ref="A101:E101"/>
    <mergeCell ref="C89:E89"/>
    <mergeCell ref="C90:E90"/>
    <mergeCell ref="C91:E91"/>
    <mergeCell ref="A95:E95"/>
    <mergeCell ref="A96:E96"/>
    <mergeCell ref="A97:B97"/>
    <mergeCell ref="C97:E97"/>
  </mergeCells>
  <dataValidations count="1">
    <dataValidation type="list" allowBlank="1" showInputMessage="1" showErrorMessage="1" sqref="C93:D94 C41:D42 C55:D61 C63:D78 C80:D83 C44:D53 C87:D87 C85:D85">
      <formula1>$F$1:$F$1</formula1>
    </dataValidation>
  </dataValidations>
  <printOptions horizontalCentered="1"/>
  <pageMargins left="0.39370078740157483" right="0.39370078740157483" top="1.1811023622047201" bottom="0.59055118110236204" header="0.196850393700787" footer="0.31496062992126"/>
  <pageSetup paperSize="9" scale="96" fitToHeight="15" pageOrder="overThenDown" orientation="portrait" horizontalDpi="300" verticalDpi="300" r:id="rId1"/>
  <headerFooter scaleWithDoc="0">
    <oddHeader>&amp;L&amp;G_x000D__x000D_&amp;"Arial,Standard"&amp;10Formular | Lieferanten Selbstauditierungsbogen Futtermittel&amp;R&amp;"Arial,Standard"&amp;10&amp;K000000QM Systems &amp; Food Safety (COE)_x000D_FO-ZTR-55516-2_x000D__x000D_&amp;1&amp;K00+000|21f&amp;1 &amp;K00+000|11a8</oddHeader>
    <oddFooter>&amp;L&amp;"Arial,Standard"&amp;8Ansprechperson: Guenther, Silke&amp;C&amp;"Arial,Standard"&amp;8Freigegeben am 08.03.2021&amp;1&amp;K00+000|21f&amp;R&amp;"Arial,Standard"&amp;8&amp;"Arial,Standard"&amp;9Seite &amp;P von &amp;N&amp;1 &amp;K00+000|11a8</oddFooter>
  </headerFooter>
  <rowBreaks count="5" manualBreakCount="5">
    <brk id="24" max="4" man="1"/>
    <brk id="42" max="4" man="1"/>
    <brk id="53" max="4" man="1"/>
    <brk id="78" max="4" man="1"/>
    <brk id="87" max="4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I94"/>
  <sheetViews>
    <sheetView showGridLines="0" zoomScaleNormal="100" zoomScaleSheetLayoutView="90" zoomScalePageLayoutView="90" workbookViewId="0">
      <selection activeCell="E3" sqref="E3"/>
    </sheetView>
  </sheetViews>
  <sheetFormatPr baseColWidth="10" defaultRowHeight="12.75" x14ac:dyDescent="0.2"/>
  <cols>
    <col min="1" max="1" width="6.140625" style="53" customWidth="1"/>
    <col min="2" max="2" width="41.5703125" style="50" customWidth="1"/>
    <col min="3" max="3" width="6.85546875" style="54" customWidth="1"/>
    <col min="4" max="4" width="9.140625" style="55" customWidth="1"/>
    <col min="5" max="5" width="31.85546875" style="55" customWidth="1"/>
    <col min="6" max="6" width="7.28515625" style="57" hidden="1" customWidth="1"/>
    <col min="7" max="7" width="7.28515625" style="44" hidden="1" customWidth="1"/>
    <col min="8" max="8" width="7.5703125" style="44" hidden="1" customWidth="1"/>
    <col min="9" max="9" width="11.42578125" style="44" hidden="1" customWidth="1"/>
    <col min="10" max="16384" width="11.42578125" style="44"/>
  </cols>
  <sheetData>
    <row r="1" spans="1:9" ht="30" customHeight="1" x14ac:dyDescent="0.2">
      <c r="A1" s="81" t="s">
        <v>172</v>
      </c>
      <c r="B1" s="81"/>
      <c r="C1" s="81"/>
      <c r="D1" s="81"/>
      <c r="E1" s="81"/>
      <c r="F1" s="42" t="s">
        <v>75</v>
      </c>
      <c r="G1" s="43" t="s">
        <v>76</v>
      </c>
      <c r="H1" s="4" t="s">
        <v>3</v>
      </c>
      <c r="I1" s="44" t="s">
        <v>0</v>
      </c>
    </row>
    <row r="2" spans="1:9" ht="25.5" x14ac:dyDescent="0.2">
      <c r="A2" s="3">
        <v>14</v>
      </c>
      <c r="B2" s="6" t="s">
        <v>173</v>
      </c>
      <c r="C2" s="6" t="s">
        <v>77</v>
      </c>
      <c r="D2" s="6" t="s">
        <v>78</v>
      </c>
      <c r="E2" s="6" t="s">
        <v>5</v>
      </c>
      <c r="F2" s="45"/>
      <c r="G2" s="45"/>
      <c r="H2" s="45"/>
    </row>
    <row r="3" spans="1:9" ht="48" x14ac:dyDescent="0.2">
      <c r="A3" s="12" t="s">
        <v>174</v>
      </c>
      <c r="B3" s="10" t="s">
        <v>175</v>
      </c>
      <c r="C3" s="29"/>
      <c r="D3" s="29"/>
      <c r="E3" s="24"/>
      <c r="F3" s="46">
        <v>5</v>
      </c>
      <c r="G3" s="46">
        <f>IF(C3="X",F3,0)</f>
        <v>0</v>
      </c>
      <c r="H3" s="11">
        <f>IF(C3="x",141,IF(D3="x",141*2,0))+IF(E3&gt;"",CODE(E3)+LEN(E3),0)</f>
        <v>0</v>
      </c>
    </row>
    <row r="4" spans="1:9" ht="48" x14ac:dyDescent="0.2">
      <c r="A4" s="12" t="s">
        <v>176</v>
      </c>
      <c r="B4" s="13" t="s">
        <v>177</v>
      </c>
      <c r="C4" s="29"/>
      <c r="D4" s="29"/>
      <c r="E4" s="24"/>
      <c r="F4" s="46">
        <v>1</v>
      </c>
      <c r="G4" s="46">
        <f t="shared" ref="G4:G69" si="0">IF(C4="X",F4,0)</f>
        <v>0</v>
      </c>
      <c r="H4" s="11">
        <f>IF(C4="x",142,IF(D4="x",142*2,0))+IF(E4&gt;"",CODE(E4)+LEN(E4),0)</f>
        <v>0</v>
      </c>
    </row>
    <row r="5" spans="1:9" ht="48" x14ac:dyDescent="0.2">
      <c r="A5" s="12" t="s">
        <v>178</v>
      </c>
      <c r="B5" s="14" t="s">
        <v>179</v>
      </c>
      <c r="C5" s="29"/>
      <c r="D5" s="29"/>
      <c r="E5" s="24"/>
      <c r="F5" s="46">
        <v>1</v>
      </c>
      <c r="G5" s="46">
        <f t="shared" si="0"/>
        <v>0</v>
      </c>
      <c r="H5" s="11">
        <f>IF(C5="x",143,IF(D5="x",143*2,0))+IF(E5&gt;"",CODE(E5)+LEN(E5),0)</f>
        <v>0</v>
      </c>
    </row>
    <row r="6" spans="1:9" ht="31.5" customHeight="1" x14ac:dyDescent="0.2">
      <c r="A6" s="3">
        <v>15</v>
      </c>
      <c r="B6" s="6" t="s">
        <v>180</v>
      </c>
      <c r="C6" s="6" t="s">
        <v>77</v>
      </c>
      <c r="D6" s="6" t="s">
        <v>78</v>
      </c>
      <c r="E6" s="6" t="s">
        <v>5</v>
      </c>
      <c r="F6" s="45"/>
      <c r="G6" s="45"/>
      <c r="H6" s="33">
        <f>SUM(H3:H5)</f>
        <v>0</v>
      </c>
    </row>
    <row r="7" spans="1:9" ht="48" x14ac:dyDescent="0.2">
      <c r="A7" s="12" t="s">
        <v>181</v>
      </c>
      <c r="B7" s="10" t="s">
        <v>182</v>
      </c>
      <c r="C7" s="29"/>
      <c r="D7" s="29"/>
      <c r="E7" s="24"/>
      <c r="F7" s="46">
        <v>10</v>
      </c>
      <c r="G7" s="46">
        <f t="shared" si="0"/>
        <v>0</v>
      </c>
      <c r="H7" s="11">
        <f>IF(C7="x",151,IF(D7="x",151*2,0))+IF(E7&gt;"",CODE(E7)+LEN(E7),0)</f>
        <v>0</v>
      </c>
    </row>
    <row r="8" spans="1:9" ht="88.5" customHeight="1" x14ac:dyDescent="0.2">
      <c r="A8" s="12" t="s">
        <v>183</v>
      </c>
      <c r="B8" s="13" t="s">
        <v>184</v>
      </c>
      <c r="C8" s="29"/>
      <c r="D8" s="29"/>
      <c r="E8" s="24"/>
      <c r="F8" s="46">
        <v>1</v>
      </c>
      <c r="G8" s="46">
        <f t="shared" si="0"/>
        <v>0</v>
      </c>
      <c r="H8" s="11">
        <f>IF(C8="x",152,IF(D8="x",152*2,0))+IF(E8&gt;"",CODE(E8)+LEN(E8),0)</f>
        <v>0</v>
      </c>
    </row>
    <row r="9" spans="1:9" ht="48" x14ac:dyDescent="0.2">
      <c r="A9" s="12" t="s">
        <v>185</v>
      </c>
      <c r="B9" s="14" t="s">
        <v>186</v>
      </c>
      <c r="C9" s="29"/>
      <c r="D9" s="29"/>
      <c r="E9" s="24"/>
      <c r="F9" s="46">
        <v>1</v>
      </c>
      <c r="G9" s="46">
        <f t="shared" si="0"/>
        <v>0</v>
      </c>
      <c r="H9" s="11">
        <f>IF(C9="x",153,IF(D9="x",153*2,0))+IF(E9&gt;"",CODE(E9)+LEN(E9),0)</f>
        <v>0</v>
      </c>
    </row>
    <row r="10" spans="1:9" ht="25.5" x14ac:dyDescent="0.2">
      <c r="A10" s="3">
        <v>16</v>
      </c>
      <c r="B10" s="6" t="s">
        <v>187</v>
      </c>
      <c r="C10" s="6" t="s">
        <v>77</v>
      </c>
      <c r="D10" s="6" t="s">
        <v>78</v>
      </c>
      <c r="E10" s="6" t="s">
        <v>5</v>
      </c>
      <c r="F10" s="45"/>
      <c r="G10" s="45"/>
      <c r="H10" s="33">
        <f>SUM(H7:H9)</f>
        <v>0</v>
      </c>
    </row>
    <row r="11" spans="1:9" ht="48" x14ac:dyDescent="0.2">
      <c r="A11" s="12" t="s">
        <v>188</v>
      </c>
      <c r="B11" s="10" t="s">
        <v>189</v>
      </c>
      <c r="C11" s="29"/>
      <c r="D11" s="29"/>
      <c r="E11" s="24"/>
      <c r="F11" s="46">
        <v>2</v>
      </c>
      <c r="G11" s="46">
        <f t="shared" si="0"/>
        <v>0</v>
      </c>
      <c r="H11" s="11">
        <f>IF(C11="x",161,IF(D11="x",161*2,0))+IF(E11&gt;"",CODE(E11)+LEN(E11),0)</f>
        <v>0</v>
      </c>
    </row>
    <row r="12" spans="1:9" ht="36.75" x14ac:dyDescent="0.2">
      <c r="A12" s="12" t="s">
        <v>190</v>
      </c>
      <c r="B12" s="13" t="s">
        <v>191</v>
      </c>
      <c r="C12" s="29"/>
      <c r="D12" s="29"/>
      <c r="E12" s="24"/>
      <c r="F12" s="46">
        <v>1</v>
      </c>
      <c r="G12" s="46">
        <f t="shared" si="0"/>
        <v>0</v>
      </c>
      <c r="H12" s="11">
        <f>IF(C12="x",162,IF(D12="x",162*2,0))+IF(E12&gt;"",CODE(E12)+LEN(E12),0)</f>
        <v>0</v>
      </c>
    </row>
    <row r="13" spans="1:9" ht="48" x14ac:dyDescent="0.2">
      <c r="A13" s="12" t="s">
        <v>192</v>
      </c>
      <c r="B13" s="13" t="s">
        <v>193</v>
      </c>
      <c r="C13" s="29"/>
      <c r="D13" s="29"/>
      <c r="E13" s="24"/>
      <c r="F13" s="46">
        <v>1</v>
      </c>
      <c r="G13" s="46">
        <f t="shared" si="0"/>
        <v>0</v>
      </c>
      <c r="H13" s="11">
        <f>IF(C13="x",163,IF(D13="x",163*2,0))+IF(E13&gt;"",CODE(E13)+LEN(E13),0)</f>
        <v>0</v>
      </c>
    </row>
    <row r="14" spans="1:9" ht="25.5" x14ac:dyDescent="0.2">
      <c r="A14" s="3">
        <v>17</v>
      </c>
      <c r="B14" s="6" t="s">
        <v>194</v>
      </c>
      <c r="C14" s="6" t="s">
        <v>77</v>
      </c>
      <c r="D14" s="6" t="s">
        <v>78</v>
      </c>
      <c r="E14" s="6" t="s">
        <v>5</v>
      </c>
      <c r="F14" s="45"/>
      <c r="G14" s="45"/>
      <c r="H14" s="33">
        <f>SUM(H11:H13)</f>
        <v>0</v>
      </c>
    </row>
    <row r="15" spans="1:9" ht="24" x14ac:dyDescent="0.2">
      <c r="A15" s="12" t="s">
        <v>195</v>
      </c>
      <c r="B15" s="14" t="s">
        <v>196</v>
      </c>
      <c r="C15" s="29"/>
      <c r="D15" s="29"/>
      <c r="E15" s="24"/>
      <c r="F15" s="46">
        <v>0.5</v>
      </c>
      <c r="G15" s="46">
        <f t="shared" si="0"/>
        <v>0</v>
      </c>
      <c r="H15" s="11">
        <f>IF(C15="x",171,IF(D15="x",171*2,0))+IF(E15&gt;"",CODE(E15)+LEN(E15),0)</f>
        <v>0</v>
      </c>
    </row>
    <row r="16" spans="1:9" ht="48" x14ac:dyDescent="0.2">
      <c r="A16" s="12" t="s">
        <v>197</v>
      </c>
      <c r="B16" s="23" t="s">
        <v>198</v>
      </c>
      <c r="C16" s="29"/>
      <c r="D16" s="29"/>
      <c r="E16" s="24"/>
      <c r="F16" s="46">
        <v>2</v>
      </c>
      <c r="G16" s="46">
        <f t="shared" si="0"/>
        <v>0</v>
      </c>
      <c r="H16" s="11">
        <f>IF(C16="x",172,IF(D16="x",172*2,0))+IF(E16&gt;"",CODE(E16)+LEN(E16),0)</f>
        <v>0</v>
      </c>
    </row>
    <row r="17" spans="1:8" ht="25.5" x14ac:dyDescent="0.2">
      <c r="A17" s="3">
        <v>18</v>
      </c>
      <c r="B17" s="6" t="s">
        <v>199</v>
      </c>
      <c r="C17" s="6" t="s">
        <v>77</v>
      </c>
      <c r="D17" s="6" t="s">
        <v>78</v>
      </c>
      <c r="E17" s="6" t="s">
        <v>5</v>
      </c>
      <c r="F17" s="45"/>
      <c r="G17" s="45"/>
      <c r="H17" s="33">
        <f>SUM(H15:H16)</f>
        <v>0</v>
      </c>
    </row>
    <row r="18" spans="1:8" ht="24" x14ac:dyDescent="0.2">
      <c r="A18" s="12" t="s">
        <v>200</v>
      </c>
      <c r="B18" s="13" t="s">
        <v>201</v>
      </c>
      <c r="C18" s="29"/>
      <c r="D18" s="29"/>
      <c r="E18" s="24"/>
      <c r="F18" s="46">
        <v>0.5</v>
      </c>
      <c r="G18" s="46">
        <f t="shared" si="0"/>
        <v>0</v>
      </c>
      <c r="H18" s="11">
        <f>IF(C18="x",181,IF(D18="x",181*2,0))+IF(E18&gt;"",CODE(E18)+LEN(E18),0)</f>
        <v>0</v>
      </c>
    </row>
    <row r="19" spans="1:8" ht="24" x14ac:dyDescent="0.2">
      <c r="A19" s="12" t="s">
        <v>202</v>
      </c>
      <c r="B19" s="10" t="s">
        <v>203</v>
      </c>
      <c r="C19" s="29"/>
      <c r="D19" s="29"/>
      <c r="E19" s="24"/>
      <c r="F19" s="46">
        <v>2</v>
      </c>
      <c r="G19" s="46">
        <f t="shared" si="0"/>
        <v>0</v>
      </c>
      <c r="H19" s="11">
        <f>IF(C19="x",182,IF(D19="x",182*2,0))+IF(E19&gt;"",CODE(E19)+LEN(E19),0)</f>
        <v>0</v>
      </c>
    </row>
    <row r="20" spans="1:8" ht="36.75" x14ac:dyDescent="0.2">
      <c r="A20" s="12" t="s">
        <v>204</v>
      </c>
      <c r="B20" s="13" t="s">
        <v>205</v>
      </c>
      <c r="C20" s="29"/>
      <c r="D20" s="29"/>
      <c r="E20" s="24"/>
      <c r="F20" s="46">
        <v>0.5</v>
      </c>
      <c r="G20" s="46">
        <f t="shared" si="0"/>
        <v>0</v>
      </c>
      <c r="H20" s="11">
        <f>IF(C20="x",183,IF(D20="x",183*2,0))+IF(E20&gt;"",CODE(E20)+LEN(E20),0)</f>
        <v>0</v>
      </c>
    </row>
    <row r="21" spans="1:8" ht="25.5" x14ac:dyDescent="0.2">
      <c r="A21" s="3">
        <v>19</v>
      </c>
      <c r="B21" s="6" t="s">
        <v>206</v>
      </c>
      <c r="C21" s="6" t="s">
        <v>77</v>
      </c>
      <c r="D21" s="6" t="s">
        <v>78</v>
      </c>
      <c r="E21" s="6" t="s">
        <v>5</v>
      </c>
      <c r="F21" s="45"/>
      <c r="G21" s="45"/>
      <c r="H21" s="33">
        <f>SUM(H18:H20)</f>
        <v>0</v>
      </c>
    </row>
    <row r="22" spans="1:8" ht="48" x14ac:dyDescent="0.2">
      <c r="A22" s="12" t="s">
        <v>207</v>
      </c>
      <c r="B22" s="23" t="s">
        <v>208</v>
      </c>
      <c r="C22" s="29"/>
      <c r="D22" s="29"/>
      <c r="E22" s="24"/>
      <c r="F22" s="46">
        <v>5</v>
      </c>
      <c r="G22" s="46">
        <f t="shared" si="0"/>
        <v>0</v>
      </c>
      <c r="H22" s="11">
        <f>IF(C22="x",191,IF(D22="x",191*2,0))+IF(E22&gt;"",CODE(E22)+LEN(E22),0)</f>
        <v>0</v>
      </c>
    </row>
    <row r="23" spans="1:8" ht="36.75" x14ac:dyDescent="0.2">
      <c r="A23" s="12" t="s">
        <v>209</v>
      </c>
      <c r="B23" s="14" t="s">
        <v>210</v>
      </c>
      <c r="C23" s="29"/>
      <c r="D23" s="29"/>
      <c r="E23" s="24"/>
      <c r="F23" s="46">
        <v>0.5</v>
      </c>
      <c r="G23" s="46">
        <f t="shared" si="0"/>
        <v>0</v>
      </c>
      <c r="H23" s="11">
        <f>IF(C23="x",192,IF(D23="x",192*2,0))+IF(E23&gt;"",CODE(E23)+LEN(E23),0)</f>
        <v>0</v>
      </c>
    </row>
    <row r="24" spans="1:8" ht="48" x14ac:dyDescent="0.2">
      <c r="A24" s="12" t="s">
        <v>211</v>
      </c>
      <c r="B24" s="14" t="s">
        <v>212</v>
      </c>
      <c r="C24" s="29"/>
      <c r="D24" s="29"/>
      <c r="E24" s="24"/>
      <c r="F24" s="46">
        <v>0.5</v>
      </c>
      <c r="G24" s="46">
        <f t="shared" si="0"/>
        <v>0</v>
      </c>
      <c r="H24" s="11">
        <f>IF(C24="x",193,IF(D24="x",193*2,0))+IF(E24&gt;"",CODE(E24)+LEN(E24),0)</f>
        <v>0</v>
      </c>
    </row>
    <row r="25" spans="1:8" ht="25.5" x14ac:dyDescent="0.2">
      <c r="A25" s="3">
        <v>20</v>
      </c>
      <c r="B25" s="6" t="s">
        <v>213</v>
      </c>
      <c r="C25" s="6" t="s">
        <v>77</v>
      </c>
      <c r="D25" s="6" t="s">
        <v>78</v>
      </c>
      <c r="E25" s="6" t="s">
        <v>5</v>
      </c>
      <c r="F25" s="45"/>
      <c r="G25" s="45"/>
      <c r="H25" s="33">
        <f>SUM(H22:H24)</f>
        <v>0</v>
      </c>
    </row>
    <row r="26" spans="1:8" ht="48" x14ac:dyDescent="0.2">
      <c r="A26" s="12" t="s">
        <v>214</v>
      </c>
      <c r="B26" s="14" t="s">
        <v>215</v>
      </c>
      <c r="C26" s="29"/>
      <c r="D26" s="29"/>
      <c r="E26" s="24"/>
      <c r="F26" s="46">
        <v>1</v>
      </c>
      <c r="G26" s="46">
        <f t="shared" si="0"/>
        <v>0</v>
      </c>
      <c r="H26" s="11">
        <f>IF(C26="x",201,IF(D26="x",201*2,0))+IF(E26&gt;"",CODE(E26)+LEN(E26),0)</f>
        <v>0</v>
      </c>
    </row>
    <row r="27" spans="1:8" ht="25.5" x14ac:dyDescent="0.2">
      <c r="A27" s="3">
        <v>21</v>
      </c>
      <c r="B27" s="6" t="s">
        <v>216</v>
      </c>
      <c r="C27" s="6" t="s">
        <v>77</v>
      </c>
      <c r="D27" s="6" t="s">
        <v>78</v>
      </c>
      <c r="E27" s="6" t="s">
        <v>5</v>
      </c>
      <c r="F27" s="45"/>
      <c r="G27" s="45"/>
      <c r="H27" s="33">
        <f>SUM(H26)</f>
        <v>0</v>
      </c>
    </row>
    <row r="28" spans="1:8" ht="52.5" customHeight="1" x14ac:dyDescent="0.2">
      <c r="A28" s="12" t="s">
        <v>217</v>
      </c>
      <c r="B28" s="14" t="s">
        <v>218</v>
      </c>
      <c r="C28" s="29"/>
      <c r="D28" s="29"/>
      <c r="E28" s="24"/>
      <c r="F28" s="46">
        <v>3</v>
      </c>
      <c r="G28" s="46">
        <f t="shared" si="0"/>
        <v>0</v>
      </c>
      <c r="H28" s="11">
        <f>IF(C28="x",211,IF(D28="x",211*2,0))+IF(E28&gt;"",CODE(E28)+LEN(E28),0)</f>
        <v>0</v>
      </c>
    </row>
    <row r="29" spans="1:8" ht="48" x14ac:dyDescent="0.2">
      <c r="A29" s="12" t="s">
        <v>219</v>
      </c>
      <c r="B29" s="14" t="s">
        <v>220</v>
      </c>
      <c r="C29" s="29"/>
      <c r="D29" s="29"/>
      <c r="E29" s="24"/>
      <c r="F29" s="46">
        <v>3</v>
      </c>
      <c r="G29" s="46">
        <f t="shared" si="0"/>
        <v>0</v>
      </c>
      <c r="H29" s="11">
        <f>IF(C29="x",212,IF(D29="x",212*2,0))+IF(E29&gt;"",CODE(E29)+LEN(E29),0)</f>
        <v>0</v>
      </c>
    </row>
    <row r="30" spans="1:8" ht="39" customHeight="1" x14ac:dyDescent="0.2">
      <c r="A30" s="12" t="s">
        <v>221</v>
      </c>
      <c r="B30" s="23" t="s">
        <v>222</v>
      </c>
      <c r="C30" s="29"/>
      <c r="D30" s="29"/>
      <c r="E30" s="24"/>
      <c r="F30" s="46">
        <v>3</v>
      </c>
      <c r="G30" s="46">
        <f t="shared" si="0"/>
        <v>0</v>
      </c>
      <c r="H30" s="11">
        <f>IF(C30="x",213,IF(D30="x",213*2,0))+IF(E30&gt;"",CODE(E30)+LEN(E30),0)</f>
        <v>0</v>
      </c>
    </row>
    <row r="31" spans="1:8" ht="51.75" customHeight="1" x14ac:dyDescent="0.2">
      <c r="A31" s="12" t="s">
        <v>223</v>
      </c>
      <c r="B31" s="14" t="s">
        <v>224</v>
      </c>
      <c r="C31" s="29"/>
      <c r="D31" s="29"/>
      <c r="E31" s="24"/>
      <c r="F31" s="46">
        <v>1</v>
      </c>
      <c r="G31" s="46">
        <f t="shared" si="0"/>
        <v>0</v>
      </c>
      <c r="H31" s="11">
        <f>IF(C31="x",214,IF(D31="x",214*2,0))+IF(E31&gt;"",CODE(E31)+LEN(E31),0)</f>
        <v>0</v>
      </c>
    </row>
    <row r="32" spans="1:8" ht="24" x14ac:dyDescent="0.2">
      <c r="A32" s="12" t="s">
        <v>225</v>
      </c>
      <c r="B32" s="14" t="s">
        <v>226</v>
      </c>
      <c r="C32" s="29"/>
      <c r="D32" s="29"/>
      <c r="E32" s="24"/>
      <c r="F32" s="46">
        <v>1</v>
      </c>
      <c r="G32" s="46">
        <f t="shared" si="0"/>
        <v>0</v>
      </c>
      <c r="H32" s="11">
        <f>IF(C32="x",215,IF(D32="x",215*2,0))+IF(E32&gt;"",CODE(E32)+LEN(E32),0)</f>
        <v>0</v>
      </c>
    </row>
    <row r="33" spans="1:8" ht="26.25" customHeight="1" x14ac:dyDescent="0.2">
      <c r="A33" s="12" t="s">
        <v>227</v>
      </c>
      <c r="B33" s="14" t="s">
        <v>228</v>
      </c>
      <c r="C33" s="29"/>
      <c r="D33" s="29"/>
      <c r="E33" s="24"/>
      <c r="F33" s="46">
        <v>1</v>
      </c>
      <c r="G33" s="46">
        <f t="shared" si="0"/>
        <v>0</v>
      </c>
      <c r="H33" s="11">
        <f>IF(C33="x",216,IF(D33="x",216*2,0))+IF(E33&gt;"",CODE(E33)+LEN(E33),0)</f>
        <v>0</v>
      </c>
    </row>
    <row r="34" spans="1:8" ht="24" x14ac:dyDescent="0.2">
      <c r="A34" s="12" t="s">
        <v>229</v>
      </c>
      <c r="B34" s="14" t="s">
        <v>230</v>
      </c>
      <c r="C34" s="29"/>
      <c r="D34" s="29"/>
      <c r="E34" s="24"/>
      <c r="F34" s="46">
        <v>1</v>
      </c>
      <c r="G34" s="46">
        <f t="shared" si="0"/>
        <v>0</v>
      </c>
      <c r="H34" s="11">
        <f>IF(C34="x",217,IF(D34="x",217*2,0))+IF(E34&gt;"",CODE(E34)+LEN(E34),0)</f>
        <v>0</v>
      </c>
    </row>
    <row r="35" spans="1:8" ht="25.5" x14ac:dyDescent="0.2">
      <c r="A35" s="3">
        <v>22</v>
      </c>
      <c r="B35" s="6" t="s">
        <v>231</v>
      </c>
      <c r="C35" s="6" t="s">
        <v>77</v>
      </c>
      <c r="D35" s="6" t="s">
        <v>78</v>
      </c>
      <c r="E35" s="6" t="s">
        <v>5</v>
      </c>
      <c r="F35" s="45"/>
      <c r="G35" s="45"/>
      <c r="H35" s="33">
        <f>SUM(H28:H34)</f>
        <v>0</v>
      </c>
    </row>
    <row r="36" spans="1:8" ht="24" x14ac:dyDescent="0.2">
      <c r="A36" s="12" t="s">
        <v>232</v>
      </c>
      <c r="B36" s="14" t="s">
        <v>233</v>
      </c>
      <c r="C36" s="29"/>
      <c r="D36" s="29"/>
      <c r="E36" s="24"/>
      <c r="F36" s="46">
        <v>0.5</v>
      </c>
      <c r="G36" s="46">
        <f t="shared" si="0"/>
        <v>0</v>
      </c>
      <c r="H36" s="11">
        <f>IF(C36="x",221,IF(D36="x",221*2,0))+IF(E36&gt;"",CODE(E36)+LEN(E36),0)</f>
        <v>0</v>
      </c>
    </row>
    <row r="37" spans="1:8" ht="27.75" customHeight="1" x14ac:dyDescent="0.2">
      <c r="A37" s="12" t="s">
        <v>234</v>
      </c>
      <c r="B37" s="14" t="s">
        <v>235</v>
      </c>
      <c r="C37" s="29"/>
      <c r="D37" s="29"/>
      <c r="E37" s="24"/>
      <c r="F37" s="46">
        <v>0.5</v>
      </c>
      <c r="G37" s="46">
        <f t="shared" si="0"/>
        <v>0</v>
      </c>
      <c r="H37" s="11">
        <f>IF(C37="x",222,IF(D37="x",222*2,0))+IF(E37&gt;"",CODE(E37)+LEN(E37),0)</f>
        <v>0</v>
      </c>
    </row>
    <row r="38" spans="1:8" ht="25.5" x14ac:dyDescent="0.2">
      <c r="A38" s="3">
        <v>23</v>
      </c>
      <c r="B38" s="6" t="s">
        <v>236</v>
      </c>
      <c r="C38" s="6" t="s">
        <v>77</v>
      </c>
      <c r="D38" s="6" t="s">
        <v>78</v>
      </c>
      <c r="E38" s="6" t="s">
        <v>5</v>
      </c>
      <c r="F38" s="45"/>
      <c r="G38" s="45"/>
      <c r="H38" s="33">
        <f>SUM(H36:H37)</f>
        <v>0</v>
      </c>
    </row>
    <row r="39" spans="1:8" ht="74.25" customHeight="1" x14ac:dyDescent="0.2">
      <c r="A39" s="12" t="s">
        <v>237</v>
      </c>
      <c r="B39" s="23" t="s">
        <v>238</v>
      </c>
      <c r="C39" s="29"/>
      <c r="D39" s="29"/>
      <c r="E39" s="24"/>
      <c r="F39" s="46">
        <v>5</v>
      </c>
      <c r="G39" s="46">
        <f t="shared" si="0"/>
        <v>0</v>
      </c>
      <c r="H39" s="11">
        <f>IF(C39="x",231,IF(D39="x",231*2,0))+IF(E39&gt;"",CODE(E39)+LEN(E39),0)</f>
        <v>0</v>
      </c>
    </row>
    <row r="40" spans="1:8" ht="25.5" x14ac:dyDescent="0.2">
      <c r="A40" s="3">
        <v>24</v>
      </c>
      <c r="B40" s="6" t="s">
        <v>239</v>
      </c>
      <c r="C40" s="6" t="s">
        <v>77</v>
      </c>
      <c r="D40" s="6" t="s">
        <v>78</v>
      </c>
      <c r="E40" s="6" t="s">
        <v>5</v>
      </c>
      <c r="F40" s="45"/>
      <c r="G40" s="45"/>
      <c r="H40" s="33">
        <f>SUM(H39)</f>
        <v>0</v>
      </c>
    </row>
    <row r="41" spans="1:8" ht="60.75" x14ac:dyDescent="0.2">
      <c r="A41" s="12" t="s">
        <v>240</v>
      </c>
      <c r="B41" s="14" t="s">
        <v>241</v>
      </c>
      <c r="C41" s="29"/>
      <c r="D41" s="29"/>
      <c r="E41" s="24"/>
      <c r="F41" s="46">
        <v>3</v>
      </c>
      <c r="G41" s="46">
        <f t="shared" si="0"/>
        <v>0</v>
      </c>
      <c r="H41" s="11">
        <f>IF(C41="x",241,IF(D41="x",241*2,0))+IF(E41&gt;"",CODE(E41)+LEN(E41),0)</f>
        <v>0</v>
      </c>
    </row>
    <row r="42" spans="1:8" ht="36.75" x14ac:dyDescent="0.2">
      <c r="A42" s="12" t="s">
        <v>242</v>
      </c>
      <c r="B42" s="14" t="s">
        <v>243</v>
      </c>
      <c r="C42" s="29"/>
      <c r="D42" s="29"/>
      <c r="E42" s="24"/>
      <c r="F42" s="46">
        <v>0.5</v>
      </c>
      <c r="G42" s="46">
        <f t="shared" si="0"/>
        <v>0</v>
      </c>
      <c r="H42" s="11">
        <f>IF(C42="x",242,IF(D42="x",242*2,0))+IF(E42&gt;"",CODE(E42)+LEN(E42),0)</f>
        <v>0</v>
      </c>
    </row>
    <row r="43" spans="1:8" ht="36.75" x14ac:dyDescent="0.2">
      <c r="A43" s="12" t="s">
        <v>244</v>
      </c>
      <c r="B43" s="14" t="s">
        <v>245</v>
      </c>
      <c r="C43" s="29"/>
      <c r="D43" s="29"/>
      <c r="E43" s="24"/>
      <c r="F43" s="46">
        <v>0.5</v>
      </c>
      <c r="G43" s="46">
        <f t="shared" si="0"/>
        <v>0</v>
      </c>
      <c r="H43" s="11">
        <f>IF(C43="x",243,IF(D43="x",243*2,0))+IF(E43&gt;"",CODE(E43)+LEN(E43),0)</f>
        <v>0</v>
      </c>
    </row>
    <row r="44" spans="1:8" ht="25.5" x14ac:dyDescent="0.2">
      <c r="A44" s="3">
        <v>25</v>
      </c>
      <c r="B44" s="6" t="s">
        <v>246</v>
      </c>
      <c r="C44" s="6" t="s">
        <v>77</v>
      </c>
      <c r="D44" s="6" t="s">
        <v>78</v>
      </c>
      <c r="E44" s="6" t="s">
        <v>5</v>
      </c>
      <c r="F44" s="45"/>
      <c r="G44" s="45"/>
      <c r="H44" s="33">
        <f>SUM(H41:H43)</f>
        <v>0</v>
      </c>
    </row>
    <row r="45" spans="1:8" ht="24" x14ac:dyDescent="0.2">
      <c r="A45" s="12" t="s">
        <v>247</v>
      </c>
      <c r="B45" s="23" t="s">
        <v>248</v>
      </c>
      <c r="C45" s="29"/>
      <c r="D45" s="29"/>
      <c r="E45" s="24"/>
      <c r="F45" s="46">
        <v>2</v>
      </c>
      <c r="G45" s="46">
        <f t="shared" si="0"/>
        <v>0</v>
      </c>
      <c r="H45" s="11">
        <f>IF(C45="x",251,IF(D45="x",251*2,0))+IF(E45&gt;"",CODE(E45)+LEN(E45),0)</f>
        <v>0</v>
      </c>
    </row>
    <row r="46" spans="1:8" ht="66" customHeight="1" x14ac:dyDescent="0.2">
      <c r="A46" s="12" t="s">
        <v>249</v>
      </c>
      <c r="B46" s="14" t="s">
        <v>250</v>
      </c>
      <c r="C46" s="29"/>
      <c r="D46" s="29"/>
      <c r="E46" s="24"/>
      <c r="F46" s="46">
        <v>0.5</v>
      </c>
      <c r="G46" s="46">
        <f t="shared" si="0"/>
        <v>0</v>
      </c>
      <c r="H46" s="11">
        <f>IF(C46="x",252,IF(D46="x",252*2,0))+IF(E46&gt;"",CODE(E46)+LEN(E46),0)</f>
        <v>0</v>
      </c>
    </row>
    <row r="47" spans="1:8" ht="60.75" x14ac:dyDescent="0.2">
      <c r="A47" s="12" t="s">
        <v>251</v>
      </c>
      <c r="B47" s="14" t="s">
        <v>252</v>
      </c>
      <c r="C47" s="29"/>
      <c r="D47" s="29"/>
      <c r="E47" s="24"/>
      <c r="F47" s="46">
        <v>0.5</v>
      </c>
      <c r="G47" s="46">
        <f t="shared" si="0"/>
        <v>0</v>
      </c>
      <c r="H47" s="11">
        <f>IF(C47="x",253,IF(D47="x",253*2,0))+IF(E47&gt;"",CODE(E47)+LEN(E47),0)</f>
        <v>0</v>
      </c>
    </row>
    <row r="48" spans="1:8" ht="39" customHeight="1" x14ac:dyDescent="0.2">
      <c r="A48" s="12" t="s">
        <v>253</v>
      </c>
      <c r="B48" s="14" t="s">
        <v>254</v>
      </c>
      <c r="C48" s="29"/>
      <c r="D48" s="29"/>
      <c r="E48" s="24"/>
      <c r="F48" s="46">
        <v>0.5</v>
      </c>
      <c r="G48" s="46">
        <f t="shared" si="0"/>
        <v>0</v>
      </c>
      <c r="H48" s="11">
        <f>IF(C48="x",254,IF(D48="x",254*2,0))+IF(E48&gt;"",CODE(E48)+LEN(E48),0)</f>
        <v>0</v>
      </c>
    </row>
    <row r="49" spans="1:8" ht="48" x14ac:dyDescent="0.2">
      <c r="A49" s="12" t="s">
        <v>255</v>
      </c>
      <c r="B49" s="14" t="s">
        <v>256</v>
      </c>
      <c r="C49" s="29"/>
      <c r="D49" s="29"/>
      <c r="E49" s="24"/>
      <c r="F49" s="46">
        <v>0.5</v>
      </c>
      <c r="G49" s="46">
        <f t="shared" si="0"/>
        <v>0</v>
      </c>
      <c r="H49" s="11">
        <f>IF(C49="x",255,IF(D49="x",255*2,0))+IF(E49&gt;"",CODE(E49)+LEN(E49),0)</f>
        <v>0</v>
      </c>
    </row>
    <row r="50" spans="1:8" ht="25.5" x14ac:dyDescent="0.2">
      <c r="A50" s="3">
        <v>26</v>
      </c>
      <c r="B50" s="6" t="s">
        <v>257</v>
      </c>
      <c r="C50" s="6" t="s">
        <v>77</v>
      </c>
      <c r="D50" s="6" t="s">
        <v>78</v>
      </c>
      <c r="E50" s="6" t="s">
        <v>5</v>
      </c>
      <c r="F50" s="45"/>
      <c r="G50" s="45"/>
      <c r="H50" s="33">
        <f>SUM(H45:H49)</f>
        <v>0</v>
      </c>
    </row>
    <row r="51" spans="1:8" ht="24" x14ac:dyDescent="0.2">
      <c r="A51" s="12" t="s">
        <v>258</v>
      </c>
      <c r="B51" s="10" t="s">
        <v>259</v>
      </c>
      <c r="C51" s="29"/>
      <c r="D51" s="29"/>
      <c r="E51" s="24"/>
      <c r="F51" s="46">
        <v>3</v>
      </c>
      <c r="G51" s="46">
        <f t="shared" si="0"/>
        <v>0</v>
      </c>
      <c r="H51" s="11">
        <f>IF(C51="x",261,IF(D51="x",261*2,0))+IF(E51&gt;"",CODE(E51)+LEN(E51),0)</f>
        <v>0</v>
      </c>
    </row>
    <row r="52" spans="1:8" ht="24" x14ac:dyDescent="0.2">
      <c r="A52" s="12" t="s">
        <v>260</v>
      </c>
      <c r="B52" s="13" t="s">
        <v>261</v>
      </c>
      <c r="C52" s="29"/>
      <c r="D52" s="29"/>
      <c r="E52" s="24"/>
      <c r="F52" s="46">
        <v>2</v>
      </c>
      <c r="G52" s="46">
        <f t="shared" si="0"/>
        <v>0</v>
      </c>
      <c r="H52" s="11">
        <f>IF(C52="x",262,IF(D52="x",262*2,0))+IF(E52&gt;"",CODE(E52)+LEN(E52),0)</f>
        <v>0</v>
      </c>
    </row>
    <row r="53" spans="1:8" ht="24" x14ac:dyDescent="0.2">
      <c r="A53" s="12" t="s">
        <v>262</v>
      </c>
      <c r="B53" s="14" t="s">
        <v>263</v>
      </c>
      <c r="C53" s="29"/>
      <c r="D53" s="29"/>
      <c r="E53" s="24"/>
      <c r="F53" s="46">
        <v>1</v>
      </c>
      <c r="G53" s="46">
        <f t="shared" si="0"/>
        <v>0</v>
      </c>
      <c r="H53" s="11">
        <f>IF(C53="x",263,IF(D53="x",263*2,0))+IF(E53&gt;"",CODE(E53)+LEN(E53),0)</f>
        <v>0</v>
      </c>
    </row>
    <row r="54" spans="1:8" ht="48" x14ac:dyDescent="0.2">
      <c r="A54" s="12" t="s">
        <v>264</v>
      </c>
      <c r="B54" s="14" t="s">
        <v>265</v>
      </c>
      <c r="C54" s="29"/>
      <c r="D54" s="29"/>
      <c r="E54" s="24"/>
      <c r="F54" s="46">
        <v>1</v>
      </c>
      <c r="G54" s="46">
        <f t="shared" si="0"/>
        <v>0</v>
      </c>
      <c r="H54" s="11">
        <f>IF(C54="x",264,IF(D54="x",264*2,0))+IF(E54&gt;"",CODE(E54)+LEN(E54),0)</f>
        <v>0</v>
      </c>
    </row>
    <row r="55" spans="1:8" ht="54.75" customHeight="1" x14ac:dyDescent="0.2">
      <c r="A55" s="12" t="s">
        <v>266</v>
      </c>
      <c r="B55" s="14" t="s">
        <v>267</v>
      </c>
      <c r="C55" s="29"/>
      <c r="D55" s="29"/>
      <c r="E55" s="24"/>
      <c r="F55" s="46">
        <v>1</v>
      </c>
      <c r="G55" s="46">
        <f t="shared" si="0"/>
        <v>0</v>
      </c>
      <c r="H55" s="11">
        <f>IF(C55="x",265,IF(D55="x",265*2,0))+IF(E55&gt;"",CODE(E55)+LEN(E55),0)</f>
        <v>0</v>
      </c>
    </row>
    <row r="56" spans="1:8" ht="25.5" x14ac:dyDescent="0.2">
      <c r="A56" s="3">
        <v>27</v>
      </c>
      <c r="B56" s="6" t="s">
        <v>268</v>
      </c>
      <c r="C56" s="6" t="s">
        <v>77</v>
      </c>
      <c r="D56" s="6" t="s">
        <v>78</v>
      </c>
      <c r="E56" s="6" t="s">
        <v>5</v>
      </c>
      <c r="F56" s="45"/>
      <c r="G56" s="45"/>
      <c r="H56" s="33">
        <f>SUM(H51:H55)</f>
        <v>0</v>
      </c>
    </row>
    <row r="57" spans="1:8" ht="84" customHeight="1" x14ac:dyDescent="0.2">
      <c r="A57" s="12" t="s">
        <v>269</v>
      </c>
      <c r="B57" s="14" t="s">
        <v>270</v>
      </c>
      <c r="C57" s="29"/>
      <c r="D57" s="29"/>
      <c r="E57" s="24"/>
      <c r="F57" s="46">
        <v>0.5</v>
      </c>
      <c r="G57" s="46">
        <f t="shared" si="0"/>
        <v>0</v>
      </c>
      <c r="H57" s="11">
        <f>IF(C57="x",271,IF(D57="x",271*2,0))+IF(E57&gt;"",CODE(E57)+LEN(E57),0)</f>
        <v>0</v>
      </c>
    </row>
    <row r="58" spans="1:8" ht="51.75" customHeight="1" x14ac:dyDescent="0.2">
      <c r="A58" s="12" t="s">
        <v>271</v>
      </c>
      <c r="B58" s="14" t="s">
        <v>272</v>
      </c>
      <c r="C58" s="29"/>
      <c r="D58" s="29"/>
      <c r="E58" s="24"/>
      <c r="F58" s="46">
        <v>0.5</v>
      </c>
      <c r="G58" s="46">
        <f t="shared" si="0"/>
        <v>0</v>
      </c>
      <c r="H58" s="11">
        <f>IF(C58="x",272,IF(D58="x",272*2,0))+IF(E58&gt;"",CODE(E58)+LEN(E58),0)</f>
        <v>0</v>
      </c>
    </row>
    <row r="59" spans="1:8" ht="25.5" x14ac:dyDescent="0.2">
      <c r="A59" s="3">
        <v>28</v>
      </c>
      <c r="B59" s="6" t="s">
        <v>273</v>
      </c>
      <c r="C59" s="6" t="s">
        <v>77</v>
      </c>
      <c r="D59" s="6" t="s">
        <v>78</v>
      </c>
      <c r="E59" s="6" t="s">
        <v>5</v>
      </c>
      <c r="F59" s="45"/>
      <c r="G59" s="45"/>
      <c r="H59" s="33">
        <f>SUM(H57:H58)</f>
        <v>0</v>
      </c>
    </row>
    <row r="60" spans="1:8" ht="39" customHeight="1" x14ac:dyDescent="0.2">
      <c r="A60" s="12" t="s">
        <v>274</v>
      </c>
      <c r="B60" s="13" t="s">
        <v>275</v>
      </c>
      <c r="C60" s="29"/>
      <c r="D60" s="29"/>
      <c r="E60" s="24"/>
      <c r="F60" s="46">
        <v>1</v>
      </c>
      <c r="G60" s="46">
        <f t="shared" si="0"/>
        <v>0</v>
      </c>
      <c r="H60" s="11">
        <f>IF(C60="x",281,IF(D60="x",281*2,0))+IF(E60&gt;"",CODE(E60)+LEN(E60),0)</f>
        <v>0</v>
      </c>
    </row>
    <row r="61" spans="1:8" ht="28.5" customHeight="1" x14ac:dyDescent="0.2">
      <c r="A61" s="12" t="s">
        <v>276</v>
      </c>
      <c r="B61" s="14" t="s">
        <v>277</v>
      </c>
      <c r="C61" s="29"/>
      <c r="D61" s="29"/>
      <c r="E61" s="24"/>
      <c r="F61" s="46">
        <v>1</v>
      </c>
      <c r="G61" s="46">
        <f t="shared" si="0"/>
        <v>0</v>
      </c>
      <c r="H61" s="11">
        <f>IF(C61="x",282,IF(D61="x",282*2,0))+IF(E61&gt;"",CODE(E61)+LEN(E61),0)</f>
        <v>0</v>
      </c>
    </row>
    <row r="62" spans="1:8" ht="50.25" customHeight="1" x14ac:dyDescent="0.2">
      <c r="A62" s="12" t="s">
        <v>278</v>
      </c>
      <c r="B62" s="14" t="s">
        <v>279</v>
      </c>
      <c r="C62" s="29"/>
      <c r="D62" s="29"/>
      <c r="E62" s="24"/>
      <c r="F62" s="46">
        <v>1</v>
      </c>
      <c r="G62" s="46">
        <f t="shared" si="0"/>
        <v>0</v>
      </c>
      <c r="H62" s="11">
        <f>IF(C62="x",283,IF(D62="x",283*2,0))+IF(E62&gt;"",CODE(E62)+LEN(E62),0)</f>
        <v>0</v>
      </c>
    </row>
    <row r="63" spans="1:8" ht="53.25" customHeight="1" x14ac:dyDescent="0.2">
      <c r="A63" s="12" t="s">
        <v>280</v>
      </c>
      <c r="B63" s="23" t="s">
        <v>281</v>
      </c>
      <c r="C63" s="29"/>
      <c r="D63" s="29"/>
      <c r="E63" s="24"/>
      <c r="F63" s="46">
        <v>2</v>
      </c>
      <c r="G63" s="46">
        <f t="shared" si="0"/>
        <v>0</v>
      </c>
      <c r="H63" s="11">
        <f>IF(C63="x",284,IF(D63="x",284*2,0))+IF(E63&gt;"",CODE(E63)+LEN(E63),0)</f>
        <v>0</v>
      </c>
    </row>
    <row r="64" spans="1:8" ht="75" customHeight="1" x14ac:dyDescent="0.2">
      <c r="A64" s="12" t="s">
        <v>282</v>
      </c>
      <c r="B64" s="14" t="s">
        <v>283</v>
      </c>
      <c r="C64" s="29"/>
      <c r="D64" s="29"/>
      <c r="E64" s="24"/>
      <c r="F64" s="46">
        <v>1</v>
      </c>
      <c r="G64" s="46">
        <f t="shared" si="0"/>
        <v>0</v>
      </c>
      <c r="H64" s="11">
        <f>IF(C64="x",285,IF(D64="x",285*2,0))+IF(E64&gt;"",CODE(E64)+LEN(E64),0)</f>
        <v>0</v>
      </c>
    </row>
    <row r="65" spans="1:8" ht="25.5" x14ac:dyDescent="0.2">
      <c r="A65" s="3">
        <v>29</v>
      </c>
      <c r="B65" s="6" t="s">
        <v>284</v>
      </c>
      <c r="C65" s="6" t="s">
        <v>77</v>
      </c>
      <c r="D65" s="6" t="s">
        <v>78</v>
      </c>
      <c r="E65" s="6" t="s">
        <v>5</v>
      </c>
      <c r="F65" s="45"/>
      <c r="G65" s="45"/>
      <c r="H65" s="33">
        <f>SUM(H60:H64)</f>
        <v>0</v>
      </c>
    </row>
    <row r="66" spans="1:8" ht="60.75" x14ac:dyDescent="0.2">
      <c r="A66" s="12" t="s">
        <v>285</v>
      </c>
      <c r="B66" s="23" t="s">
        <v>286</v>
      </c>
      <c r="C66" s="29"/>
      <c r="D66" s="29"/>
      <c r="E66" s="24"/>
      <c r="F66" s="46">
        <v>2</v>
      </c>
      <c r="G66" s="46">
        <f t="shared" si="0"/>
        <v>0</v>
      </c>
      <c r="H66" s="11">
        <f>IF(C66="x",291,IF(D66="x",291*2,0))+IF(E66&gt;"",CODE(E66)+LEN(E66),0)</f>
        <v>0</v>
      </c>
    </row>
    <row r="67" spans="1:8" ht="36.75" x14ac:dyDescent="0.2">
      <c r="A67" s="12" t="s">
        <v>287</v>
      </c>
      <c r="B67" s="14" t="s">
        <v>288</v>
      </c>
      <c r="C67" s="29"/>
      <c r="D67" s="29"/>
      <c r="E67" s="24"/>
      <c r="F67" s="46">
        <v>0.5</v>
      </c>
      <c r="G67" s="46">
        <f t="shared" si="0"/>
        <v>0</v>
      </c>
      <c r="H67" s="11">
        <f>IF(C67="x",292,IF(D67="x",292*2,0))+IF(E67&gt;"",CODE(E67)+LEN(E67),0)</f>
        <v>0</v>
      </c>
    </row>
    <row r="68" spans="1:8" ht="25.5" x14ac:dyDescent="0.2">
      <c r="A68" s="3">
        <v>30</v>
      </c>
      <c r="B68" s="6" t="s">
        <v>289</v>
      </c>
      <c r="C68" s="6" t="s">
        <v>77</v>
      </c>
      <c r="D68" s="6" t="s">
        <v>78</v>
      </c>
      <c r="E68" s="6" t="s">
        <v>5</v>
      </c>
      <c r="F68" s="45"/>
      <c r="G68" s="45"/>
      <c r="H68" s="33">
        <f>SUM(H66:H67)</f>
        <v>0</v>
      </c>
    </row>
    <row r="69" spans="1:8" ht="36.75" x14ac:dyDescent="0.2">
      <c r="A69" s="12" t="s">
        <v>290</v>
      </c>
      <c r="B69" s="14" t="s">
        <v>291</v>
      </c>
      <c r="C69" s="29"/>
      <c r="D69" s="29"/>
      <c r="E69" s="24"/>
      <c r="F69" s="46">
        <v>0.5</v>
      </c>
      <c r="G69" s="46">
        <f t="shared" si="0"/>
        <v>0</v>
      </c>
      <c r="H69" s="11">
        <f>IF(C69="x",301,IF(D69="x",301*2,0))+IF(E69&gt;"",CODE(E69)+LEN(E69),0)</f>
        <v>0</v>
      </c>
    </row>
    <row r="70" spans="1:8" ht="36.75" x14ac:dyDescent="0.2">
      <c r="A70" s="12" t="s">
        <v>292</v>
      </c>
      <c r="B70" s="14" t="s">
        <v>293</v>
      </c>
      <c r="C70" s="29"/>
      <c r="D70" s="29"/>
      <c r="E70" s="24"/>
      <c r="F70" s="46">
        <v>0.5</v>
      </c>
      <c r="G70" s="46">
        <f t="shared" ref="G70" si="1">IF(C70="X",F70,0)</f>
        <v>0</v>
      </c>
      <c r="H70" s="11">
        <f>IF(C70="x",302,IF(D70="x",302*2,0))+IF(E70&gt;"",CODE(E70)+LEN(E70),0)</f>
        <v>0</v>
      </c>
    </row>
    <row r="71" spans="1:8" ht="25.5" x14ac:dyDescent="0.2">
      <c r="A71" s="3">
        <v>31</v>
      </c>
      <c r="B71" s="6" t="s">
        <v>294</v>
      </c>
      <c r="C71" s="6" t="s">
        <v>77</v>
      </c>
      <c r="D71" s="6" t="s">
        <v>78</v>
      </c>
      <c r="E71" s="6" t="s">
        <v>5</v>
      </c>
      <c r="F71" s="45"/>
      <c r="G71" s="45"/>
      <c r="H71" s="33">
        <f>SUM(H69:H70)</f>
        <v>0</v>
      </c>
    </row>
    <row r="72" spans="1:8" ht="51.75" customHeight="1" x14ac:dyDescent="0.2">
      <c r="A72" s="12" t="s">
        <v>295</v>
      </c>
      <c r="B72" s="14" t="s">
        <v>296</v>
      </c>
      <c r="C72" s="29"/>
      <c r="D72" s="29"/>
      <c r="E72" s="24"/>
      <c r="F72" s="46">
        <v>0.5</v>
      </c>
      <c r="G72" s="46">
        <f t="shared" ref="G72" si="2">IF(C72="X",F72,0)</f>
        <v>0</v>
      </c>
      <c r="H72" s="11">
        <f>IF(C72="x",311,IF(D72="x",311*2,0))+IF(E72&gt;"",CODE(E72)+LEN(E72),0)</f>
        <v>0</v>
      </c>
    </row>
    <row r="73" spans="1:8" ht="25.5" x14ac:dyDescent="0.2">
      <c r="A73" s="3">
        <v>32</v>
      </c>
      <c r="B73" s="6" t="s">
        <v>297</v>
      </c>
      <c r="C73" s="6" t="s">
        <v>77</v>
      </c>
      <c r="D73" s="6" t="s">
        <v>78</v>
      </c>
      <c r="E73" s="6" t="s">
        <v>5</v>
      </c>
      <c r="F73" s="45"/>
      <c r="G73" s="45"/>
      <c r="H73" s="33">
        <f>SUM(H72)</f>
        <v>0</v>
      </c>
    </row>
    <row r="74" spans="1:8" ht="36.75" x14ac:dyDescent="0.2">
      <c r="A74" s="12" t="s">
        <v>298</v>
      </c>
      <c r="B74" s="14" t="s">
        <v>299</v>
      </c>
      <c r="C74" s="29"/>
      <c r="D74" s="29"/>
      <c r="E74" s="24"/>
      <c r="F74" s="46">
        <v>0.5</v>
      </c>
      <c r="G74" s="46">
        <f t="shared" ref="G74:G75" si="3">IF(C74="X",F74,0)</f>
        <v>0</v>
      </c>
      <c r="H74" s="11">
        <f>IF(C74="x",321,IF(D74="x",321*2,0))+IF(E74&gt;"",CODE(E74)+LEN(E74),0)</f>
        <v>0</v>
      </c>
    </row>
    <row r="75" spans="1:8" ht="24" x14ac:dyDescent="0.2">
      <c r="A75" s="12" t="s">
        <v>300</v>
      </c>
      <c r="B75" s="14" t="s">
        <v>301</v>
      </c>
      <c r="C75" s="29"/>
      <c r="D75" s="29"/>
      <c r="E75" s="24"/>
      <c r="F75" s="46">
        <v>0.5</v>
      </c>
      <c r="G75" s="46">
        <f t="shared" si="3"/>
        <v>0</v>
      </c>
      <c r="H75" s="11">
        <f>IF(C75="x",322,IF(D75="x",322*2,0))+IF(E75&gt;"",CODE(E75)+LEN(E75),0)</f>
        <v>0</v>
      </c>
    </row>
    <row r="76" spans="1:8" ht="25.5" x14ac:dyDescent="0.2">
      <c r="A76" s="3">
        <v>33</v>
      </c>
      <c r="B76" s="6" t="s">
        <v>302</v>
      </c>
      <c r="C76" s="6" t="s">
        <v>77</v>
      </c>
      <c r="D76" s="6" t="s">
        <v>78</v>
      </c>
      <c r="E76" s="6" t="s">
        <v>5</v>
      </c>
      <c r="F76" s="45"/>
      <c r="G76" s="45"/>
      <c r="H76" s="33">
        <f>SUM(H74:H75)</f>
        <v>0</v>
      </c>
    </row>
    <row r="77" spans="1:8" ht="39.75" customHeight="1" x14ac:dyDescent="0.2">
      <c r="A77" s="12" t="s">
        <v>303</v>
      </c>
      <c r="B77" s="14" t="s">
        <v>304</v>
      </c>
      <c r="C77" s="29"/>
      <c r="D77" s="29"/>
      <c r="E77" s="24"/>
      <c r="F77" s="46">
        <v>0.5</v>
      </c>
      <c r="G77" s="46">
        <f t="shared" ref="G77:G80" si="4">IF(C77="X",F77,0)</f>
        <v>0</v>
      </c>
      <c r="H77" s="11">
        <f>IF(C77="x",331,IF(D77="x",331*2,0))+IF(E77&gt;"",CODE(E77)+LEN(E77),0)</f>
        <v>0</v>
      </c>
    </row>
    <row r="78" spans="1:8" ht="60.75" x14ac:dyDescent="0.2">
      <c r="A78" s="12" t="s">
        <v>305</v>
      </c>
      <c r="B78" s="23" t="s">
        <v>306</v>
      </c>
      <c r="C78" s="29"/>
      <c r="D78" s="29"/>
      <c r="E78" s="24"/>
      <c r="F78" s="46">
        <v>2</v>
      </c>
      <c r="G78" s="46">
        <f t="shared" si="4"/>
        <v>0</v>
      </c>
      <c r="H78" s="11">
        <f>IF(C78="x",332,IF(D78="x",332*2,0))+IF(E78&gt;"",CODE(E78)+LEN(E78),0)</f>
        <v>0</v>
      </c>
    </row>
    <row r="79" spans="1:8" ht="64.5" customHeight="1" x14ac:dyDescent="0.2">
      <c r="A79" s="12" t="s">
        <v>307</v>
      </c>
      <c r="B79" s="14" t="s">
        <v>308</v>
      </c>
      <c r="C79" s="29"/>
      <c r="D79" s="29"/>
      <c r="E79" s="24"/>
      <c r="F79" s="46">
        <v>0.5</v>
      </c>
      <c r="G79" s="46">
        <f t="shared" si="4"/>
        <v>0</v>
      </c>
      <c r="H79" s="11">
        <f>IF(C79="x",333,IF(D79="x",333*2,0))+IF(E79&gt;"",CODE(E79)+LEN(E79),0)</f>
        <v>0</v>
      </c>
    </row>
    <row r="80" spans="1:8" ht="48" x14ac:dyDescent="0.2">
      <c r="A80" s="12" t="s">
        <v>309</v>
      </c>
      <c r="B80" s="14" t="s">
        <v>310</v>
      </c>
      <c r="C80" s="29"/>
      <c r="D80" s="29"/>
      <c r="E80" s="24"/>
      <c r="F80" s="46">
        <v>0.5</v>
      </c>
      <c r="G80" s="46">
        <f t="shared" si="4"/>
        <v>0</v>
      </c>
      <c r="H80" s="11">
        <f>IF(C80="x",334,IF(D80="x",334*2,0))+IF(E80&gt;"",CODE(E80)+LEN(E80),0)</f>
        <v>0</v>
      </c>
    </row>
    <row r="81" spans="1:8" ht="25.5" x14ac:dyDescent="0.2">
      <c r="A81" s="3">
        <v>34</v>
      </c>
      <c r="B81" s="6" t="s">
        <v>311</v>
      </c>
      <c r="C81" s="6" t="s">
        <v>77</v>
      </c>
      <c r="D81" s="6" t="s">
        <v>78</v>
      </c>
      <c r="E81" s="6" t="s">
        <v>5</v>
      </c>
      <c r="F81" s="45"/>
      <c r="G81" s="45"/>
      <c r="H81" s="33">
        <f>SUM(H77:H80)</f>
        <v>0</v>
      </c>
    </row>
    <row r="82" spans="1:8" ht="36.75" x14ac:dyDescent="0.2">
      <c r="A82" s="12" t="s">
        <v>312</v>
      </c>
      <c r="B82" s="23" t="s">
        <v>313</v>
      </c>
      <c r="C82" s="29"/>
      <c r="D82" s="29"/>
      <c r="E82" s="24"/>
      <c r="F82" s="46">
        <v>2</v>
      </c>
      <c r="G82" s="46">
        <f t="shared" ref="G82:G85" si="5">IF(C82="X",F82,0)</f>
        <v>0</v>
      </c>
      <c r="H82" s="11">
        <f>IF(C82="x",341,IF(D82="x",341*2,0))+IF(E82&gt;"",CODE(E82)+LEN(E82),0)</f>
        <v>0</v>
      </c>
    </row>
    <row r="83" spans="1:8" ht="24" x14ac:dyDescent="0.2">
      <c r="A83" s="12" t="s">
        <v>314</v>
      </c>
      <c r="B83" s="13" t="s">
        <v>315</v>
      </c>
      <c r="C83" s="29"/>
      <c r="D83" s="29"/>
      <c r="E83" s="24"/>
      <c r="F83" s="46">
        <v>1</v>
      </c>
      <c r="G83" s="46">
        <f t="shared" si="5"/>
        <v>0</v>
      </c>
      <c r="H83" s="11">
        <f>IF(C83="x",342,IF(D83="x",342*2,0))+IF(E83&gt;"",CODE(E83)+LEN(E83),0)</f>
        <v>0</v>
      </c>
    </row>
    <row r="84" spans="1:8" ht="24" x14ac:dyDescent="0.2">
      <c r="A84" s="12" t="s">
        <v>316</v>
      </c>
      <c r="B84" s="13" t="s">
        <v>317</v>
      </c>
      <c r="C84" s="29"/>
      <c r="D84" s="29"/>
      <c r="E84" s="24"/>
      <c r="F84" s="46">
        <v>1</v>
      </c>
      <c r="G84" s="46">
        <f t="shared" si="5"/>
        <v>0</v>
      </c>
      <c r="H84" s="11">
        <f>IF(C84="x",343,IF(D84="x",343*2,0))+IF(E84&gt;"",CODE(E84)+LEN(E84),0)</f>
        <v>0</v>
      </c>
    </row>
    <row r="85" spans="1:8" ht="36.75" x14ac:dyDescent="0.2">
      <c r="A85" s="12" t="s">
        <v>318</v>
      </c>
      <c r="B85" s="14" t="s">
        <v>319</v>
      </c>
      <c r="C85" s="29"/>
      <c r="D85" s="29"/>
      <c r="E85" s="24"/>
      <c r="F85" s="46">
        <v>1</v>
      </c>
      <c r="G85" s="46">
        <f t="shared" si="5"/>
        <v>0</v>
      </c>
      <c r="H85" s="11">
        <f>IF(C85="x",344,IF(D85="x",344*2,0))+IF(E85&gt;"",CODE(E85)+LEN(E85),0)</f>
        <v>0</v>
      </c>
    </row>
    <row r="86" spans="1:8" ht="25.5" x14ac:dyDescent="0.2">
      <c r="A86" s="3">
        <v>35</v>
      </c>
      <c r="B86" s="6" t="s">
        <v>320</v>
      </c>
      <c r="C86" s="6" t="s">
        <v>77</v>
      </c>
      <c r="D86" s="6" t="s">
        <v>78</v>
      </c>
      <c r="E86" s="6" t="s">
        <v>5</v>
      </c>
      <c r="F86" s="45"/>
      <c r="G86" s="45"/>
      <c r="H86" s="33">
        <f>SUM(H82:H85)</f>
        <v>0</v>
      </c>
    </row>
    <row r="87" spans="1:8" ht="48" x14ac:dyDescent="0.2">
      <c r="A87" s="12" t="s">
        <v>321</v>
      </c>
      <c r="B87" s="14" t="s">
        <v>322</v>
      </c>
      <c r="C87" s="29"/>
      <c r="D87" s="29"/>
      <c r="E87" s="24"/>
      <c r="F87" s="46">
        <v>1</v>
      </c>
      <c r="G87" s="46">
        <f t="shared" ref="G87" si="6">IF(C87="X",F87,0)</f>
        <v>0</v>
      </c>
      <c r="H87" s="11">
        <f>IF(C87="x",351,IF(D87="x",351*2,0))+IF(E87&gt;"",CODE(E87)+LEN(E87),0)</f>
        <v>0</v>
      </c>
    </row>
    <row r="88" spans="1:8" ht="25.5" x14ac:dyDescent="0.2">
      <c r="A88" s="3">
        <v>36</v>
      </c>
      <c r="B88" s="6" t="s">
        <v>323</v>
      </c>
      <c r="C88" s="6" t="s">
        <v>77</v>
      </c>
      <c r="D88" s="6" t="s">
        <v>78</v>
      </c>
      <c r="E88" s="6" t="s">
        <v>5</v>
      </c>
      <c r="F88" s="45"/>
      <c r="G88" s="45"/>
      <c r="H88" s="33">
        <f>SUM(H87)</f>
        <v>0</v>
      </c>
    </row>
    <row r="89" spans="1:8" ht="36.75" x14ac:dyDescent="0.2">
      <c r="A89" s="12" t="s">
        <v>324</v>
      </c>
      <c r="B89" s="14" t="s">
        <v>325</v>
      </c>
      <c r="C89" s="29"/>
      <c r="D89" s="29"/>
      <c r="E89" s="24"/>
      <c r="F89" s="46">
        <v>0.5</v>
      </c>
      <c r="G89" s="46">
        <f t="shared" ref="G89:G91" si="7">IF(C89="X",F89,0)</f>
        <v>0</v>
      </c>
      <c r="H89" s="11">
        <f>IF(C89="x",361,IF(D89="x",361*2,0))+IF(E89&gt;"",CODE(E89)+LEN(E89),0)</f>
        <v>0</v>
      </c>
    </row>
    <row r="90" spans="1:8" ht="24" x14ac:dyDescent="0.2">
      <c r="A90" s="12" t="s">
        <v>326</v>
      </c>
      <c r="B90" s="14" t="s">
        <v>327</v>
      </c>
      <c r="C90" s="29"/>
      <c r="D90" s="29"/>
      <c r="E90" s="24"/>
      <c r="F90" s="46">
        <v>0.5</v>
      </c>
      <c r="G90" s="46">
        <f t="shared" si="7"/>
        <v>0</v>
      </c>
      <c r="H90" s="11">
        <f>IF(C90="x",362,IF(D90="x",362*2,0))+IF(E90&gt;"",CODE(E90)+LEN(E90),0)</f>
        <v>0</v>
      </c>
    </row>
    <row r="91" spans="1:8" s="48" customFormat="1" ht="38.25" customHeight="1" x14ac:dyDescent="0.2">
      <c r="A91" s="9" t="s">
        <v>328</v>
      </c>
      <c r="B91" s="13" t="s">
        <v>329</v>
      </c>
      <c r="C91" s="26"/>
      <c r="D91" s="26"/>
      <c r="E91" s="24"/>
      <c r="F91" s="47">
        <v>0.5</v>
      </c>
      <c r="G91" s="46">
        <f t="shared" si="7"/>
        <v>0</v>
      </c>
      <c r="H91" s="11">
        <f>IF(C91="x",363,IF(D91="x",363*2,0))+IF(E91&gt;"",CODE(E91)+LEN(E91),0)</f>
        <v>0</v>
      </c>
    </row>
    <row r="92" spans="1:8" x14ac:dyDescent="0.2">
      <c r="A92" s="49"/>
      <c r="C92" s="51"/>
      <c r="D92" s="52"/>
      <c r="E92" s="52"/>
      <c r="F92" s="33">
        <f>SUM(F3:F91)</f>
        <v>93.5</v>
      </c>
      <c r="G92" s="33">
        <f>SUM(G3:G91)</f>
        <v>0</v>
      </c>
      <c r="H92" s="33">
        <f>SUM(H89:H91)</f>
        <v>0</v>
      </c>
    </row>
    <row r="93" spans="1:8" ht="25.5" x14ac:dyDescent="0.2">
      <c r="F93" s="56" t="s">
        <v>75</v>
      </c>
      <c r="G93" s="43" t="s">
        <v>76</v>
      </c>
    </row>
    <row r="94" spans="1:8" x14ac:dyDescent="0.2">
      <c r="A94" s="67" t="str">
        <f>CONCATENATE("Prüfsumme: ",H6," - ",H10," - ",H14," - ",H17," - ",H21," - ",H25," - ",H27," - ",H35," - ",H38," - ",H40," - ",H44," - ",H50," - ",H56," - ",H59," - ",H65," - ",H68," - ",H71," - ",H73," - ",H76," - ",H81," - ",H86," - ",H88," - ",H92)</f>
        <v>Prüfsumme: 0 - 0 - 0 - 0 - 0 - 0 - 0 - 0 - 0 - 0 - 0 - 0 - 0 - 0 - 0 - 0 - 0 - 0 - 0 - 0 - 0 - 0 - 0</v>
      </c>
      <c r="B94" s="67"/>
      <c r="C94" s="67"/>
      <c r="D94" s="67"/>
      <c r="E94" s="67"/>
    </row>
  </sheetData>
  <sheetProtection algorithmName="SHA-512" hashValue="Vo9a/wVmP+t8XJK0RzUv3/wUSDFbbInUuSfUBwS92ZimBZqrq7x6iUhiUO61LYUSLzIaFwrCQOBrGthBm7Lubg==" saltValue="pGq/9gt7zmHgpKKQGSpisQ==" spinCount="100000" sheet="1" objects="1" scenarios="1" formatRows="0" selectLockedCells="1"/>
  <mergeCells count="2">
    <mergeCell ref="A1:E1"/>
    <mergeCell ref="A94:E94"/>
  </mergeCells>
  <dataValidations count="1">
    <dataValidation type="list" allowBlank="1" showInputMessage="1" showErrorMessage="1" sqref="C3:D5 C7:D9 C11:D13 C15:D16 C18:D20 C22:D24 C26:D26 C28:D34 C36:D37 C39:D39 C41:D43 C45:D49 C51:D55 C57:D58 C60:D64 C66:D67 C69:D70 C72:D72 C74:D75 C77:D80 C82:D85 C87:D87 C89:D91">
      <formula1>$I$1</formula1>
    </dataValidation>
  </dataValidations>
  <printOptions horizontalCentered="1"/>
  <pageMargins left="0.39370078740157483" right="0.39370078740157483" top="1.1811023622047201" bottom="0.59055118110236204" header="0.196850393700787" footer="0.31496062992126"/>
  <pageSetup paperSize="9" scale="83" fitToHeight="5" orientation="portrait" r:id="rId1"/>
  <headerFooter scaleWithDoc="0">
    <oddHeader>&amp;L&amp;G_x000D__x000D_&amp;"Arial,Standard"&amp;10Formular | Lieferanten Selbstauditierungsbogen Futtermittel&amp;R&amp;"Arial,Standard"&amp;10&amp;K000000QM Systems &amp; Food Safety (COE)_x000D_FO-ZTR-55516-2_x000D__x000D_&amp;1&amp;K00+000|21f&amp;1 &amp;K00+000|11a8</oddHeader>
    <oddFooter>&amp;L&amp;"Arial,Standard"&amp;8Ansprechperson: Guenther, Silke&amp;C&amp;"Arial,Standard"&amp;8Freigegeben am 08.03.2021&amp;1&amp;K00+000|21f&amp;R&amp;"Arial,Standard"&amp;8&amp;"Arial,Standard"&amp;9Seite &amp;P von &amp;N&amp;1 &amp;K00+000|11a8</oddFooter>
  </headerFooter>
  <rowBreaks count="4" manualBreakCount="4">
    <brk id="16" max="4" man="1"/>
    <brk id="37" max="4" man="1"/>
    <brk id="55" max="4" man="1"/>
    <brk id="72" max="4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6fb93b8-c02b-4be4-b8da-8a9a37753ac8">
      <Value>1315</Value>
      <Value>295</Value>
      <Value>478</Value>
      <Value>437</Value>
      <Value>508</Value>
      <Value>29</Value>
      <Value>169</Value>
      <Value>214</Value>
      <Value>213</Value>
      <Value>27</Value>
      <Value>186</Value>
      <Value>691</Value>
      <Value>445</Value>
    </TaxCatchAll>
    <Freigabedatum xmlns="2d8107b1-aefc-4a66-a510-c40df0681a42">2019-08-26T07:55:48+00:00</Freigabedatum>
    <Erstellt_am xmlns="2d8107b1-aefc-4a66-a510-c40df0681a42">2019-08-22T22:00:00+00:00</Erstellt_am>
    <Pruefer xmlns="2d8107b1-aefc-4a66-a510-c40df0681a42">
      <UserInfo>
        <DisplayName>Borgert, Tanja</DisplayName>
        <AccountId>13</AccountId>
        <AccountType/>
      </UserInfo>
    </Pruefer>
    <Erstellt_von xmlns="2d8107b1-aefc-4a66-a510-c40df0681a42">
      <UserInfo>
        <DisplayName>Guenther, Silke</DisplayName>
        <AccountId>163</AccountId>
        <AccountType/>
      </UserInfo>
    </Erstellt_von>
    <Freigeber xmlns="2d8107b1-aefc-4a66-a510-c40df0681a42">
      <UserInfo>
        <DisplayName>Santangelo, Constanze</DisplayName>
        <AccountId>3086</AccountId>
        <AccountType/>
      </UserInfo>
    </Freigeber>
    <Pruefungsdatum xmlns="2d8107b1-aefc-4a66-a510-c40df0681a42">2019-08-26T07:41:36+00:00</Pruefungsdatum>
    <Bearbeitet_von xmlns="2d8107b1-aefc-4a66-a510-c40df0681a42">
      <UserInfo>
        <DisplayName>Guenther, Silke</DisplayName>
        <AccountId>163</AccountId>
        <AccountType/>
      </UserInfo>
    </Bearbeitet_von>
    <Geltungsbereich_WerkTaxHTField0 xmlns="2d8107b1-aefc-4a66-a510-c40df0681a42">
      <Terms xmlns="http://schemas.microsoft.com/office/infopath/2007/PartnerControls">
        <TermInfo xmlns="http://schemas.microsoft.com/office/infopath/2007/PartnerControls">
          <TermName>DMK GmbH</TermName>
          <TermId>10afcac6-d193-4554-a726-92299768f0c6</TermId>
        </TermInfo>
        <TermInfo xmlns="http://schemas.microsoft.com/office/infopath/2007/PartnerControls">
          <TermName>Euro Cheese Vertriebs-GmbH</TermName>
          <TermId>68f7933c-a361-41e4-9c4c-9b05501c355a</TermId>
        </TermInfo>
        <TermInfo xmlns="http://schemas.microsoft.com/office/infopath/2007/PartnerControls">
          <TermName>Zentralkäserei Mecklenburg-Vorpommern</TermName>
          <TermId>179e9fab-597c-45e2-a004-dcb2d39fc788</TermId>
        </TermInfo>
        <TermInfo xmlns="http://schemas.microsoft.com/office/infopath/2007/PartnerControls">
          <TermName>Müritz Milch GmbH</TermName>
          <TermId>619f1b1b-3051-4747-8739-a7b69cfb0a5c</TermId>
        </TermInfo>
        <TermInfo xmlns="http://schemas.microsoft.com/office/infopath/2007/PartnerControls">
          <TermName>Norlac GmbH</TermName>
          <TermId>07a39052-b375-42d1-a6e0-f6ed92bcac07</TermId>
        </TermInfo>
        <TermInfo xmlns="http://schemas.microsoft.com/office/infopath/2007/PartnerControls">
          <TermName>DMK Versicherungskontor GmbH</TermName>
          <TermId>93787b81-f1c4-4c33-9456-be89083a0344</TermId>
        </TermInfo>
      </Terms>
    </Geltungsbereich_WerkTaxHTField0>
    <Geltungsbereich_AbteilungTaxHTField0 xmlns="2d8107b1-aefc-4a66-a510-c40df0681a42">
      <Terms xmlns="http://schemas.microsoft.com/office/infopath/2007/PartnerControls">
        <TermInfo xmlns="http://schemas.microsoft.com/office/infopath/2007/PartnerControls">
          <TermName xmlns="http://schemas.microsoft.com/office/infopath/2007/PartnerControls">Alle</TermName>
          <TermId xmlns="http://schemas.microsoft.com/office/infopath/2007/PartnerControls">51e5f3be-fe20-4c28-a3ef-c233890b3809</TermId>
        </TermInfo>
      </Terms>
    </Geltungsbereich_AbteilungTaxHTField0>
    <ManagementsystemeTaxHTField0 xmlns="2d8107b1-aefc-4a66-a510-c40df0681a42">
      <Terms xmlns="http://schemas.microsoft.com/office/infopath/2007/PartnerControls">
        <TermInfo xmlns="http://schemas.microsoft.com/office/infopath/2007/PartnerControls">
          <TermName xmlns="http://schemas.microsoft.com/office/infopath/2007/PartnerControls">Qualität</TermName>
          <TermId xmlns="http://schemas.microsoft.com/office/infopath/2007/PartnerControls">3b71dab2-6e8c-44e6-bfd3-d307c0ff625a</TermId>
        </TermInfo>
      </Terms>
    </ManagementsystemeTaxHTField0>
    <DokumenttypTaxHTField0 xmlns="2d8107b1-aefc-4a66-a510-c40df0681a42">
      <Terms xmlns="http://schemas.microsoft.com/office/infopath/2007/PartnerControls">
        <TermInfo xmlns="http://schemas.microsoft.com/office/infopath/2007/PartnerControls">
          <TermName>Formular</TermName>
          <TermId>f7cc0b20-0740-44d0-a5cc-bef369407ab5</TermId>
        </TermInfo>
      </Terms>
    </DokumenttypTaxHTField0>
    <Geltungsbereich_StandortTaxHTField0 xmlns="2d8107b1-aefc-4a66-a510-c40df0681a42">
      <Terms xmlns="http://schemas.microsoft.com/office/infopath/2007/PartnerControls">
        <TermInfo xmlns="http://schemas.microsoft.com/office/infopath/2007/PartnerControls">
          <TermName xmlns="http://schemas.microsoft.com/office/infopath/2007/PartnerControls">Alle</TermName>
          <TermId xmlns="http://schemas.microsoft.com/office/infopath/2007/PartnerControls">945dd104-b73f-44fd-be49-acad593636cb</TermId>
        </TermInfo>
      </Terms>
    </Geltungsbereich_StandortTaxHTField0>
    <DLCPolicyLabelClientValue xmlns="2d8107b1-aefc-4a66-a510-c40df0681a42">{_UIVersionString}</DLCPolicyLabelClientValue>
    <DLCPolicyLabelLock xmlns="2d8107b1-aefc-4a66-a510-c40df0681a42" xsi:nil="true"/>
    <DLCPolicyLabelValue xmlns="2d8107b1-aefc-4a66-a510-c40df0681a42">3.0</DLCPolicyLabelValue>
    <Grund_der_Aenderung xmlns="2d8107b1-aefc-4a66-a510-c40df0681a42">vorherige Änderungen zu "Anagben zu den Umwelt- Energie-Normen sind fehlerhaft" nicht vorgenommen</Grund_der_Aenderung>
    <TaxKeywordTaxHTField xmlns="86fb93b8-c02b-4be4-b8da-8a9a37753ac8">
      <Terms xmlns="http://schemas.microsoft.com/office/infopath/2007/PartnerControls">
        <TermInfo xmlns="http://schemas.microsoft.com/office/infopath/2007/PartnerControls">
          <TermName xmlns="http://schemas.microsoft.com/office/infopath/2007/PartnerControls">LSA</TermName>
          <TermId xmlns="http://schemas.microsoft.com/office/infopath/2007/PartnerControls">19bad65b-30db-4dc1-a18a-fe778d4471be</TermId>
        </TermInfo>
        <TermInfo xmlns="http://schemas.microsoft.com/office/infopath/2007/PartnerControls">
          <TermName xmlns="http://schemas.microsoft.com/office/infopath/2007/PartnerControls">Futtermittel</TermName>
          <TermId xmlns="http://schemas.microsoft.com/office/infopath/2007/PartnerControls">ddf664c8-3166-4a84-9b86-74c948420c8c</TermId>
        </TermInfo>
      </Terms>
    </TaxKeywordTaxHTField>
    <Herkunft_x0020_AbteilungTaxHTField0 xmlns="2d8107b1-aefc-4a66-a510-c40df0681a42">
      <Terms xmlns="http://schemas.microsoft.com/office/infopath/2007/PartnerControls">
        <TermInfo xmlns="http://schemas.microsoft.com/office/infopath/2007/PartnerControls">
          <TermName xmlns="http://schemas.microsoft.com/office/infopath/2007/PartnerControls">Qualitätsmanagement</TermName>
          <TermId xmlns="http://schemas.microsoft.com/office/infopath/2007/PartnerControls">5bd203e1-931c-4913-9a33-9bbffd552b05</TermId>
        </TermInfo>
      </Terms>
    </Herkunft_x0020_AbteilungTaxHTField0>
  </documentManagement>
</p:properties>
</file>

<file path=customXml/item2.xml><?xml version="1.0" encoding="utf-8"?>
<?mso-contentType ?>
<p:Policy xmlns:p="office.server.policy" id="" local="true">
  <p:Name>Formular (Hoch).xlsm</p:Name>
  <p:Description/>
  <p:Statement/>
  <p:PolicyItems>
    <p:PolicyItem featureId="Microsoft.Office.RecordsManagement.PolicyFeatures.PolicyLabel" staticId="0x0101002C61E0D02DE31C4CA1B8B60717CCFBDF00E05AA09245BEB34A924FB23810B6AD18|801092262" UniqueId="d99c317a-1e2a-4c52-a648-4867da2ee937">
      <p:Name>Bezeichnungen</p:Name>
      <p:Description>Generiert Bezeichnungen, die in Microsoft Office-Dokumente eingefügt werden können, um sicherzustellen, dass Dokumenteigenschaften oder sonstige wichtige Informationen beim Drucken von Dokumenten enthalten sind. Bezeichnungen können auch für die Suche nach Dokumenten verwendet werden.</p:Description>
      <p:CustomData>
        <label>
          <segment type="metadata">_UIVersionString</segment>
        </label>
      </p:CustomData>
    </p:PolicyItem>
  </p:PolicyItems>
</p:Policy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ormular" ma:contentTypeID="0x0101002C61E0D02DE31C4CA1B8B60717CCFBDF00E05AA09245BEB34A924FB23810B6AD18" ma:contentTypeVersion="38" ma:contentTypeDescription="Ein neues Excel-Formular erstellen" ma:contentTypeScope="" ma:versionID="fc1764b6018db9d98d48f68ab6b83caa">
  <xsd:schema xmlns:xsd="http://www.w3.org/2001/XMLSchema" xmlns:xs="http://www.w3.org/2001/XMLSchema" xmlns:p="http://schemas.microsoft.com/office/2006/metadata/properties" xmlns:ns1="http://schemas.microsoft.com/sharepoint/v3" xmlns:ns2="2d8107b1-aefc-4a66-a510-c40df0681a42" xmlns:ns3="86fb93b8-c02b-4be4-b8da-8a9a37753ac8" xmlns:ns4="559c13f8-cbbb-474e-982e-ba53c90025ed" targetNamespace="http://schemas.microsoft.com/office/2006/metadata/properties" ma:root="true" ma:fieldsID="3cd11b1cf2471866db78431c22940760" ns1:_="" ns2:_="" ns3:_="" ns4:_="">
    <xsd:import namespace="http://schemas.microsoft.com/sharepoint/v3"/>
    <xsd:import namespace="2d8107b1-aefc-4a66-a510-c40df0681a42"/>
    <xsd:import namespace="86fb93b8-c02b-4be4-b8da-8a9a37753ac8"/>
    <xsd:import namespace="559c13f8-cbbb-474e-982e-ba53c90025ed"/>
    <xsd:element name="properties">
      <xsd:complexType>
        <xsd:sequence>
          <xsd:element name="documentManagement">
            <xsd:complexType>
              <xsd:all>
                <xsd:element ref="ns2:DokumenttypTaxHTField0" minOccurs="0"/>
                <xsd:element ref="ns3:TaxCatchAll" minOccurs="0"/>
                <xsd:element ref="ns4:TaxCatchAllLabel" minOccurs="0"/>
                <xsd:element ref="ns2:Bearbeitet_von" minOccurs="0"/>
                <xsd:element ref="ns2:Erstellt_von" minOccurs="0"/>
                <xsd:element ref="ns2:Erstellt_am" minOccurs="0"/>
                <xsd:element ref="ns2:Geltungsbereich_WerkTaxHTField0" minOccurs="0"/>
                <xsd:element ref="ns2:Geltungsbereich_AbteilungTaxHTField0" minOccurs="0"/>
                <xsd:element ref="ns2:Geltungsbereich_StandortTaxHTField0" minOccurs="0"/>
                <xsd:element ref="ns2:ManagementsystemeTaxHTField0" minOccurs="0"/>
                <xsd:element ref="ns2:Pruefer" minOccurs="0"/>
                <xsd:element ref="ns2:Pruefungsdatum" minOccurs="0"/>
                <xsd:element ref="ns2:Freigeber" minOccurs="0"/>
                <xsd:element ref="ns2:Freigabedatum" minOccurs="0"/>
                <xsd:element ref="ns1:_dlc_Exempt" minOccurs="0"/>
                <xsd:element ref="ns2:DLCPolicyLabelValue" minOccurs="0"/>
                <xsd:element ref="ns2:DLCPolicyLabelClientValue" minOccurs="0"/>
                <xsd:element ref="ns2:DLCPolicyLabelLock" minOccurs="0"/>
                <xsd:element ref="ns2:Grund_der_Aenderung" minOccurs="0"/>
                <xsd:element ref="ns3:TaxKeywordTaxHTField" minOccurs="0"/>
                <xsd:element ref="ns2:Herkunft_x0020_AbteilungTaxHTField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7" nillable="true" ma:displayName="Von der Richtlinie ausgenommen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8107b1-aefc-4a66-a510-c40df0681a42" elementFormDefault="qualified">
    <xsd:import namespace="http://schemas.microsoft.com/office/2006/documentManagement/types"/>
    <xsd:import namespace="http://schemas.microsoft.com/office/infopath/2007/PartnerControls"/>
    <xsd:element name="DokumenttypTaxHTField0" ma:index="8" nillable="true" ma:taxonomy="true" ma:internalName="DokumenttypTaxHTField0" ma:taxonomyFieldName="Dokumenttyp" ma:displayName="Dokumentenart" ma:indexed="true" ma:readOnly="false" ma:default="" ma:fieldId="{7fb15baf-3726-4795-ad24-5d0a3c3e8f4f}" ma:sspId="4b00a758-05f4-4b11-badd-88e3884cc28d" ma:termSetId="a58390b6-432e-4eae-b98a-b8db003c1c2b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Bearbeitet_von" ma:index="12" nillable="true" ma:displayName="Bearbeitet von" ma:list="UserInfo" ma:SharePointGroup="0" ma:internalName="Bearbeitet_von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rstellt_von" ma:index="13" nillable="true" ma:displayName="Erstellt von (Person)" ma:list="UserInfo" ma:SharePointGroup="0" ma:internalName="Erstellt_von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rstellt_am" ma:index="14" nillable="true" ma:displayName="Erstellt am" ma:format="DateOnly" ma:internalName="Erstellt_am" ma:readOnly="false">
      <xsd:simpleType>
        <xsd:restriction base="dms:DateTime"/>
      </xsd:simpleType>
    </xsd:element>
    <xsd:element name="Geltungsbereich_WerkTaxHTField0" ma:index="15" nillable="true" ma:taxonomy="true" ma:internalName="Geltungsbereich_WerkTaxHTField0" ma:taxonomyFieldName="Geltungsbereich_Werk" ma:displayName="Geltungsbereich Organisation" ma:readOnly="false" ma:default="" ma:fieldId="{a5022a8b-8063-4519-b189-ddfaf6a4d9e7}" ma:taxonomyMulti="true" ma:sspId="4b00a758-05f4-4b11-badd-88e3884cc28d" ma:termSetId="31fb30c1-37f7-4e34-8b11-ed2e4d2cf2ec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Geltungsbereich_AbteilungTaxHTField0" ma:index="17" nillable="true" ma:taxonomy="true" ma:internalName="Geltungsbereich_AbteilungTaxHTField0" ma:taxonomyFieldName="Geltungsbereich_Abteilung" ma:displayName="Geltungsbereich Abteilung" ma:readOnly="false" ma:default="" ma:fieldId="{d69b3311-f2d6-4688-b56a-8dca3590173b}" ma:taxonomyMulti="true" ma:sspId="4b00a758-05f4-4b11-badd-88e3884cc28d" ma:termSetId="255f961b-4b01-40ae-9be3-a24c9faa98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Geltungsbereich_StandortTaxHTField0" ma:index="19" nillable="true" ma:taxonomy="true" ma:internalName="Geltungsbereich_StandortTaxHTField0" ma:taxonomyFieldName="Geltungsbereich_Standort" ma:displayName="Geltungsbereich Werk" ma:readOnly="false" ma:default="" ma:fieldId="{f76c1dde-d870-4fbe-bad1-2a99afcf5304}" ma:taxonomyMulti="true" ma:sspId="4b00a758-05f4-4b11-badd-88e3884cc28d" ma:termSetId="de33beaf-beb6-4c7c-82cb-74f1dd84471c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ManagementsystemeTaxHTField0" ma:index="21" nillable="true" ma:taxonomy="true" ma:internalName="ManagementsystemeTaxHTField0" ma:taxonomyFieldName="Managementsysteme" ma:displayName="Managementsysteme" ma:readOnly="false" ma:default="" ma:fieldId="{956b4ae2-9ae9-435a-a6d9-59601da7bb03}" ma:taxonomyMulti="true" ma:sspId="4b00a758-05f4-4b11-badd-88e3884cc28d" ma:termSetId="0f93e1a8-316c-4121-a0c3-d22af1894049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Pruefer" ma:index="23" nillable="true" ma:displayName="Prüfer" ma:list="UserInfo" ma:SharePointGroup="0" ma:internalName="Pruef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ruefungsdatum" ma:index="24" nillable="true" ma:displayName="Prüfungsdatum" ma:description="Dieses Feld wird automatisch über den Workflow gefüllt" ma:format="DateOnly" ma:internalName="Pruefungsdatum" ma:readOnly="false">
      <xsd:simpleType>
        <xsd:restriction base="dms:DateTime"/>
      </xsd:simpleType>
    </xsd:element>
    <xsd:element name="Freigeber" ma:index="25" nillable="true" ma:displayName="Freigeber" ma:list="UserInfo" ma:SharePointGroup="0" ma:internalName="Freigeb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reigabedatum" ma:index="26" nillable="true" ma:displayName="Freigabedatum" ma:description="Dieses Feld wird automatisch über den Workflow gefüllt" ma:format="DateOnly" ma:internalName="Freigabedatum" ma:readOnly="false">
      <xsd:simpleType>
        <xsd:restriction base="dms:DateTime"/>
      </xsd:simpleType>
    </xsd:element>
    <xsd:element name="DLCPolicyLabelValue" ma:index="28" nillable="true" ma:displayName="Bezeichnung" ma:description="Speichert den aktuellen Wert der Bezeichnung." ma:internalName="DLCPolicyLabelValue" ma:readOnly="true">
      <xsd:simpleType>
        <xsd:restriction base="dms:Note">
          <xsd:maxLength value="255"/>
        </xsd:restriction>
      </xsd:simpleType>
    </xsd:element>
    <xsd:element name="DLCPolicyLabelClientValue" ma:index="29" nillable="true" ma:displayName="Clientbezeichnungswert" ma:description="Speichert den letzten Bezeichnungswert, der auf dem Client errechnet wurde." ma:hidden="true" ma:internalName="DLCPolicyLabelClientValue" ma:readOnly="false">
      <xsd:simpleType>
        <xsd:restriction base="dms:Note"/>
      </xsd:simpleType>
    </xsd:element>
    <xsd:element name="DLCPolicyLabelLock" ma:index="30" nillable="true" ma:displayName="Bezeichnung gesperrt" ma:description="Gibt an, ob die Bezeichnung zu aktualisieren ist, wenn Elementeigenschaften geändert werden." ma:hidden="true" ma:internalName="DLCPolicyLabelLock" ma:readOnly="false">
      <xsd:simpleType>
        <xsd:restriction base="dms:Text"/>
      </xsd:simpleType>
    </xsd:element>
    <xsd:element name="Grund_der_Aenderung" ma:index="31" nillable="true" ma:displayName="Grund der Änderung" ma:description="Bei Erstversionen bleibt dieses Feld leer" ma:internalName="Grund_x0020_der_x0020__x00c4_nderung">
      <xsd:simpleType>
        <xsd:restriction base="dms:Note">
          <xsd:maxLength value="255"/>
        </xsd:restriction>
      </xsd:simpleType>
    </xsd:element>
    <xsd:element name="Herkunft_x0020_AbteilungTaxHTField0" ma:index="35" nillable="true" ma:taxonomy="true" ma:internalName="Herkunft_x0020_AbteilungTaxHTField0" ma:taxonomyFieldName="Herkunft_x0020_Abteilung" ma:displayName="Herkunft Abteilung" ma:indexed="true" ma:fieldId="{993401e9-d594-42a0-a169-bd9ff0338339}" ma:sspId="4b00a758-05f4-4b11-badd-88e3884cc28d" ma:termSetId="999e4021-351e-4299-b646-52029666c978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fb93b8-c02b-4be4-b8da-8a9a37753ac8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iespalte &quot;Alle abfangen&quot;" ma:description="" ma:hidden="true" ma:list="{79407E8B-8C58-4139-9DFF-A5583ABD9CBF}" ma:internalName="TaxCatchAll" ma:readOnly="false" ma:showField="CatchAllData" ma:web="{559c13f8-cbbb-474e-982e-ba53c90025ed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33" nillable="true" ma:taxonomy="true" ma:internalName="TaxKeywordTaxHTField" ma:taxonomyFieldName="Schlagw_x00f6_rter" ma:displayName="Schlagwörter" ma:readOnly="false" ma:fieldId="{23f27201-bee3-471e-b2e7-b64fd8b7ca38}" ma:taxonomyMulti="true" ma:sspId="4b00a758-05f4-4b11-badd-88e3884cc28d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9c13f8-cbbb-474e-982e-ba53c90025ed" elementFormDefault="qualified">
    <xsd:import namespace="http://schemas.microsoft.com/office/2006/documentManagement/types"/>
    <xsd:import namespace="http://schemas.microsoft.com/office/infopath/2007/PartnerControls"/>
    <xsd:element name="TaxCatchAllLabel" ma:index="10" nillable="true" ma:displayName="Taxonomiespalte &quot;Alle abfangen&quot;1" ma:description="" ma:hidden="true" ma:list="{79407e8b-8c58-4139-9dff-a5583abd9cbf}" ma:internalName="TaxCatchAllLabel" ma:readOnly="true" ma:showField="CatchAllDataLabel" ma:web="559c13f8-cbbb-474e-982e-ba53c90025e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350BE82-857C-40A4-B1BA-7B2D90D50550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sharepoint/v3"/>
    <ds:schemaRef ds:uri="http://schemas.microsoft.com/office/infopath/2007/PartnerControls"/>
    <ds:schemaRef ds:uri="http://purl.org/dc/terms/"/>
    <ds:schemaRef ds:uri="559c13f8-cbbb-474e-982e-ba53c90025ed"/>
    <ds:schemaRef ds:uri="86fb93b8-c02b-4be4-b8da-8a9a37753ac8"/>
    <ds:schemaRef ds:uri="2d8107b1-aefc-4a66-a510-c40df0681a4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76DA116-53B8-4FED-A552-E1DDA2EC5031}">
  <ds:schemaRefs>
    <ds:schemaRef ds:uri="office.server.policy"/>
  </ds:schemaRefs>
</ds:datastoreItem>
</file>

<file path=customXml/itemProps3.xml><?xml version="1.0" encoding="utf-8"?>
<ds:datastoreItem xmlns:ds="http://schemas.openxmlformats.org/officeDocument/2006/customXml" ds:itemID="{6F74D965-3ECF-4E5B-98B6-0CEB07735A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d8107b1-aefc-4a66-a510-c40df0681a42"/>
    <ds:schemaRef ds:uri="86fb93b8-c02b-4be4-b8da-8a9a37753ac8"/>
    <ds:schemaRef ds:uri="559c13f8-cbbb-474e-982e-ba53c90025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C135BF7-1971-4A27-8E19-F69E05D6871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auszufüllen_von_allen </vt:lpstr>
      <vt:lpstr>ohne Zert.</vt:lpstr>
      <vt:lpstr>'auszufüllen_von_allen '!Druckbereich</vt:lpstr>
      <vt:lpstr>'ohne Zert.'!Druckbereich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Lieferanten Selbstauditierungsbogen Futtermittel</dc:title>
  <dc:creator>guenther</dc:creator>
  <cp:keywords>LSA ; Futtermittel</cp:keywords>
  <cp:lastModifiedBy>Guenther, Silke</cp:lastModifiedBy>
  <cp:lastPrinted>2015-01-29T15:06:49Z</cp:lastPrinted>
  <dcterms:created xsi:type="dcterms:W3CDTF">2006-09-16T00:00:00Z</dcterms:created>
  <dcterms:modified xsi:type="dcterms:W3CDTF">2021-03-09T07:02:53Z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0x0101002C61E0D02DE31C4CA1B8B60717CCFBDF00E05AA09245BEB34A924FB23810B6AD18</vt:lpwstr>
  </property>
  <property fmtid="{D5CDD505-2E9C-101B-9397-08002B2CF9AE}" pid="3" name="1. Prüfer">
    <vt:lpwstr/>
  </property>
  <property fmtid="{D5CDD505-2E9C-101B-9397-08002B2CF9AE}" pid="4" name="Herausgeber">
    <vt:lpwstr/>
  </property>
  <property fmtid="{D5CDD505-2E9C-101B-9397-08002B2CF9AE}" pid="5" name="Bearbeitet von">
    <vt:lpwstr/>
  </property>
  <property fmtid="{D5CDD505-2E9C-101B-9397-08002B2CF9AE}" pid="6" name="DLCPolicyLabelValue">
    <vt:lpwstr>{_UIVersionString}</vt:lpwstr>
  </property>
  <property fmtid="{D5CDD505-2E9C-101B-9397-08002B2CF9AE}" pid="7" name="DLCPolicyLabelClientValue">
    <vt:lpwstr>{_UIVersionString}</vt:lpwstr>
  </property>
  <property fmtid="{D5CDD505-2E9C-101B-9397-08002B2CF9AE}" pid="8" name="2. Prüfer">
    <vt:lpwstr/>
  </property>
  <property fmtid="{D5CDD505-2E9C-101B-9397-08002B2CF9AE}" pid="9" name="Erstellt am (Datum)">
    <vt:lpwstr/>
  </property>
  <property fmtid="{D5CDD505-2E9C-101B-9397-08002B2CF9AE}" pid="10" name="Geltungsbereich Abteilung">
    <vt:lpwstr/>
  </property>
  <property fmtid="{D5CDD505-2E9C-101B-9397-08002B2CF9AE}" pid="11" name="Datum 1. Prüfer">
    <vt:lpwstr/>
  </property>
  <property fmtid="{D5CDD505-2E9C-101B-9397-08002B2CF9AE}" pid="12" name="Managementsystem">
    <vt:lpwstr/>
  </property>
  <property fmtid="{D5CDD505-2E9C-101B-9397-08002B2CF9AE}" pid="13" name="Dokumenttyp">
    <vt:lpwstr>478;#Formular|f7cc0b20-0740-44d0-a5cc-bef369407ab5</vt:lpwstr>
  </property>
  <property fmtid="{D5CDD505-2E9C-101B-9397-08002B2CF9AE}" pid="14" name="Geltungsbereich Werk">
    <vt:lpwstr/>
  </property>
  <property fmtid="{D5CDD505-2E9C-101B-9397-08002B2CF9AE}" pid="15" name="Geltungsbereich Standort">
    <vt:lpwstr/>
  </property>
  <property fmtid="{D5CDD505-2E9C-101B-9397-08002B2CF9AE}" pid="16" name="DLCPolicyLabelLock">
    <vt:lpwstr/>
  </property>
  <property fmtid="{D5CDD505-2E9C-101B-9397-08002B2CF9AE}" pid="17" name="Datum 2. Prüfer">
    <vt:lpwstr/>
  </property>
  <property fmtid="{D5CDD505-2E9C-101B-9397-08002B2CF9AE}" pid="18" name="Schlagw_x00f6_rter">
    <vt:lpwstr>691;#LSA|19bad65b-30db-4dc1-a18a-fe778d4471be;#1315;#Futtermittel|ddf664c8-3166-4a84-9b86-74c948420c8c</vt:lpwstr>
  </property>
  <property fmtid="{D5CDD505-2E9C-101B-9397-08002B2CF9AE}" pid="19" name="Geltungsbereich_Abteilung">
    <vt:lpwstr>437;#Alle|51e5f3be-fe20-4c28-a3ef-c233890b3809</vt:lpwstr>
  </property>
  <property fmtid="{D5CDD505-2E9C-101B-9397-08002B2CF9AE}" pid="20" name="Geltungsbereich_Werk">
    <vt:lpwstr>169;#DMK GmbH|10afcac6-d193-4554-a726-92299768f0c6;#445;#Euro Cheese Vertriebs-GmbH|68f7933c-a361-41e4-9c4c-9b05501c355a;#213;#Zentralkäserei Mecklenburg-Vorpommern|179e9fab-597c-45e2-a004-dcb2d39fc788;#214;#Müritz Milch GmbH|619f1b1b-3051-4747-8739-a7b69</vt:lpwstr>
  </property>
  <property fmtid="{D5CDD505-2E9C-101B-9397-08002B2CF9AE}" pid="21" name="Geltungsbereich_Standort">
    <vt:lpwstr>27;#Alle|945dd104-b73f-44fd-be49-acad593636cb</vt:lpwstr>
  </property>
  <property fmtid="{D5CDD505-2E9C-101B-9397-08002B2CF9AE}" pid="22" name="Herkunft Abteilung">
    <vt:lpwstr>508;#Qualitätsmanagement|5bd203e1-931c-4913-9a33-9bbffd552b05</vt:lpwstr>
  </property>
  <property fmtid="{D5CDD505-2E9C-101B-9397-08002B2CF9AE}" pid="23" name="Managementsysteme">
    <vt:lpwstr>29;#Qualität|3b71dab2-6e8c-44e6-bfd3-d307c0ff625a</vt:lpwstr>
  </property>
  <property fmtid="{D5CDD505-2E9C-101B-9397-08002B2CF9AE}" pid="24" name="Schlagwörter">
    <vt:lpwstr/>
  </property>
  <property fmtid="{D5CDD505-2E9C-101B-9397-08002B2CF9AE}" pid="25" name="_AdHocReviewCycleID">
    <vt:i4>1555543221</vt:i4>
  </property>
  <property fmtid="{D5CDD505-2E9C-101B-9397-08002B2CF9AE}" pid="26" name="_NewReviewCycle">
    <vt:lpwstr/>
  </property>
  <property fmtid="{D5CDD505-2E9C-101B-9397-08002B2CF9AE}" pid="27" name="_EmailSubject">
    <vt:lpwstr>LSA Austausch Internetseite</vt:lpwstr>
  </property>
  <property fmtid="{D5CDD505-2E9C-101B-9397-08002B2CF9AE}" pid="28" name="_AuthorEmail">
    <vt:lpwstr>silke.guenther@dmk.de</vt:lpwstr>
  </property>
  <property fmtid="{D5CDD505-2E9C-101B-9397-08002B2CF9AE}" pid="29" name="_AuthorEmailDisplayName">
    <vt:lpwstr>Guenther, Silke</vt:lpwstr>
  </property>
  <property fmtid="{D5CDD505-2E9C-101B-9397-08002B2CF9AE}" pid="31" name="_PreviousAdHocReviewCycleID">
    <vt:i4>-124539440</vt:i4>
  </property>
</Properties>
</file>